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checkCompatibility="1"/>
  <workbookProtection workbookPassword="DDA5" lockStructure="1"/>
  <bookViews>
    <workbookView xWindow="120" yWindow="60" windowWidth="13575" windowHeight="8760"/>
  </bookViews>
  <sheets>
    <sheet name="調書" sheetId="31" r:id="rId1"/>
    <sheet name="X1" sheetId="32" state="hidden" r:id="rId2"/>
    <sheet name="X21" sheetId="34" state="hidden" r:id="rId3"/>
    <sheet name="X22" sheetId="35" state="hidden" r:id="rId4"/>
    <sheet name="Z1" sheetId="36" state="hidden" r:id="rId5"/>
    <sheet name="Z2" sheetId="37" state="hidden" r:id="rId6"/>
    <sheet name="ランク" sheetId="38" state="hidden" r:id="rId7"/>
  </sheets>
  <definedNames>
    <definedName name="_xlnm.Print_Area" localSheetId="0">調書!$A$1:$H$21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<sst xmlns="http://schemas.openxmlformats.org/spreadsheetml/2006/main" xmlns:r="http://schemas.openxmlformats.org/officeDocument/2006/relationships" count="35" uniqueCount="35">
  <si>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Ｂ</t>
  </si>
  <si>
    <t>講習受講（人）</t>
    <rPh sb="0" eb="2">
      <t>コウシュウ</t>
    </rPh>
    <rPh sb="2" eb="4">
      <t>ジュコウ</t>
    </rPh>
    <rPh sb="5" eb="6">
      <t>ヒト</t>
    </rPh>
    <phoneticPr fontId="19"/>
  </si>
  <si>
    <t>元請完成工事高（千円）</t>
    <rPh sb="0" eb="1">
      <t>モト</t>
    </rPh>
    <rPh sb="1" eb="2">
      <t>ウケ</t>
    </rPh>
    <rPh sb="2" eb="4">
      <t>カンセイ</t>
    </rPh>
    <rPh sb="4" eb="6">
      <t>コウジ</t>
    </rPh>
    <rPh sb="6" eb="7">
      <t>ダカ</t>
    </rPh>
    <rPh sb="8" eb="10">
      <t>センエン</t>
    </rPh>
    <phoneticPr fontId="19"/>
  </si>
  <si>
    <t>Ｚ</t>
  </si>
  <si>
    <t>その他の審査項目
（点）</t>
    <rPh sb="2" eb="3">
      <t>タ</t>
    </rPh>
    <rPh sb="4" eb="6">
      <t>シンサ</t>
    </rPh>
    <rPh sb="6" eb="8">
      <t>コウモク</t>
    </rPh>
    <rPh sb="10" eb="11">
      <t>テン</t>
    </rPh>
    <phoneticPr fontId="19"/>
  </si>
  <si>
    <t>経常建設共同企業体</t>
  </si>
  <si>
    <t>企業体名</t>
    <rPh sb="0" eb="3">
      <t>キギョウタイ</t>
    </rPh>
    <rPh sb="3" eb="4">
      <t>メイ</t>
    </rPh>
    <phoneticPr fontId="19"/>
  </si>
  <si>
    <t>Ｗ</t>
  </si>
  <si>
    <t>ランク</t>
  </si>
  <si>
    <r>
      <t>Ⅹ</t>
    </r>
    <r>
      <rPr>
        <sz val="8"/>
        <color auto="1"/>
        <rFont val="ＭＳ Ｐゴシック"/>
      </rPr>
      <t>1</t>
    </r>
  </si>
  <si>
    <r>
      <t>Ⅹ</t>
    </r>
    <r>
      <rPr>
        <sz val="9"/>
        <color auto="1"/>
        <rFont val="ＭＳ Ｐゴシック"/>
      </rPr>
      <t>2</t>
    </r>
  </si>
  <si>
    <t>（Z2）</t>
  </si>
  <si>
    <t>Ｙ</t>
  </si>
  <si>
    <t>基幹（人）</t>
    <rPh sb="0" eb="2">
      <t>キカン</t>
    </rPh>
    <rPh sb="3" eb="4">
      <t>ヒト</t>
    </rPh>
    <phoneticPr fontId="19"/>
  </si>
  <si>
    <t>Ｐ</t>
  </si>
  <si>
    <t>構成員</t>
    <rPh sb="0" eb="2">
      <t>コウセイ</t>
    </rPh>
    <rPh sb="2" eb="3">
      <t>イン</t>
    </rPh>
    <phoneticPr fontId="19"/>
  </si>
  <si>
    <t>経営状況（点）</t>
    <rPh sb="0" eb="2">
      <t>ケイエイ</t>
    </rPh>
    <rPh sb="2" eb="4">
      <t>ジョウキョウ</t>
    </rPh>
    <rPh sb="5" eb="6">
      <t>テン</t>
    </rPh>
    <phoneticPr fontId="19"/>
  </si>
  <si>
    <t>（X1）</t>
  </si>
  <si>
    <t>年間平均完成
工事高（千円）</t>
    <rPh sb="0" eb="2">
      <t>ネンカン</t>
    </rPh>
    <rPh sb="2" eb="4">
      <t>ヘイキン</t>
    </rPh>
    <rPh sb="4" eb="6">
      <t>カンセイ</t>
    </rPh>
    <rPh sb="7" eb="9">
      <t>コウジ</t>
    </rPh>
    <rPh sb="9" eb="10">
      <t>ダカ</t>
    </rPh>
    <rPh sb="11" eb="13">
      <t>センエン</t>
    </rPh>
    <phoneticPr fontId="19"/>
  </si>
  <si>
    <t>（X21）</t>
  </si>
  <si>
    <t>自己資本額
（千円）</t>
    <rPh sb="0" eb="2">
      <t>ジコ</t>
    </rPh>
    <rPh sb="2" eb="4">
      <t>シホン</t>
    </rPh>
    <rPh sb="4" eb="5">
      <t>ガク</t>
    </rPh>
    <rPh sb="7" eb="9">
      <t>センエン</t>
    </rPh>
    <phoneticPr fontId="19"/>
  </si>
  <si>
    <t>（X22）</t>
  </si>
  <si>
    <t>利益額（千円）</t>
    <rPh sb="0" eb="2">
      <t>リエキ</t>
    </rPh>
    <rPh sb="2" eb="3">
      <t>ガク</t>
    </rPh>
    <rPh sb="4" eb="6">
      <t>センエン</t>
    </rPh>
    <phoneticPr fontId="19"/>
  </si>
  <si>
    <t>（Y）</t>
  </si>
  <si>
    <t>（W）</t>
  </si>
  <si>
    <t>（Z1）</t>
  </si>
  <si>
    <t>点数</t>
    <rPh sb="0" eb="2">
      <t>テンスウ</t>
    </rPh>
    <phoneticPr fontId="19"/>
  </si>
  <si>
    <t>一級（人）</t>
    <rPh sb="0" eb="2">
      <t>イッキュウ</t>
    </rPh>
    <rPh sb="3" eb="4">
      <t>ヒト</t>
    </rPh>
    <phoneticPr fontId="19"/>
  </si>
  <si>
    <t>監理技術者補佐（人）</t>
    <rPh sb="0" eb="2">
      <t>カンリ</t>
    </rPh>
    <rPh sb="2" eb="5">
      <t>ギジュツシャ</t>
    </rPh>
    <rPh sb="5" eb="7">
      <t>ホサ</t>
    </rPh>
    <rPh sb="8" eb="9">
      <t>ニン</t>
    </rPh>
    <phoneticPr fontId="19"/>
  </si>
  <si>
    <t>二級（人）</t>
    <rPh sb="0" eb="2">
      <t>ニキュウ</t>
    </rPh>
    <rPh sb="3" eb="4">
      <t>ヒト</t>
    </rPh>
    <phoneticPr fontId="19"/>
  </si>
  <si>
    <t>その他（人）</t>
    <rPh sb="2" eb="3">
      <t>タ</t>
    </rPh>
    <rPh sb="4" eb="5">
      <t>ヒト</t>
    </rPh>
    <phoneticPr fontId="19"/>
  </si>
  <si>
    <t>Ｃ</t>
  </si>
  <si>
    <t>Ａ</t>
  </si>
  <si>
    <t>経 常 建 設 共 同 企 業 体 格 付 調 書【その他】</t>
    <rPh sb="28" eb="29">
      <t>タ</t>
    </rPh>
    <phoneticPr fontId="19"/>
  </si>
  <si>
    <t>建設業法上の本店又は
営業所の所在地</t>
    <rPh sb="0" eb="3">
      <t>ケンセツギョウ</t>
    </rPh>
    <rPh sb="3" eb="4">
      <t>ホウ</t>
    </rPh>
    <rPh sb="4" eb="5">
      <t>ジョウ</t>
    </rPh>
    <rPh sb="6" eb="8">
      <t>ホンテン</t>
    </rPh>
    <rPh sb="8" eb="9">
      <t>マタ</t>
    </rPh>
    <rPh sb="11" eb="14">
      <t>エイギョウショ</t>
    </rPh>
    <rPh sb="15" eb="18">
      <t>ショザイチ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</si>
</sst>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24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sz val="18"/>
      <color indexed="54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4"/>
      <name val="ＭＳ Ｐゴシック"/>
      <family val="3"/>
    </font>
    <font>
      <b/>
      <sz val="13"/>
      <color indexed="54"/>
      <name val="ＭＳ Ｐゴシック"/>
      <family val="3"/>
    </font>
    <font>
      <b/>
      <sz val="11"/>
      <color indexed="54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sz val="10.5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游ゴシック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31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rgb="FFFFA6A6"/>
        <bgColor indexed="64"/>
      </patternFill>
    </fill>
    <fill>
      <patternFill patternType="solid">
        <fgColor rgb="FFFFFFBE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18" borderId="15" xfId="0" applyFont="1" applyFill="1" applyBorder="1" applyAlignment="1">
      <alignment horizontal="distributed" vertical="center" wrapText="1" shrinkToFit="1"/>
    </xf>
    <xf numFmtId="0" fontId="22" fillId="0" borderId="16" xfId="0" applyFont="1" applyBorder="1" applyAlignment="1">
      <alignment horizontal="center" vertical="center"/>
    </xf>
    <xf numFmtId="176" fontId="22" fillId="0" borderId="17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 shrinkToFit="1"/>
    </xf>
    <xf numFmtId="0" fontId="0" fillId="0" borderId="19" xfId="0" applyBorder="1" applyAlignment="1">
      <alignment horizontal="distributed" vertical="center" wrapText="1" shrinkToFit="1"/>
    </xf>
    <xf numFmtId="0" fontId="0" fillId="0" borderId="20" xfId="0" applyFont="1" applyBorder="1" applyAlignment="1">
      <alignment horizontal="distributed" vertical="center" wrapText="1" shrinkToFit="1"/>
    </xf>
    <xf numFmtId="0" fontId="0" fillId="0" borderId="20" xfId="0" applyBorder="1" applyAlignment="1">
      <alignment horizontal="distributed" vertical="center" shrinkToFit="1"/>
    </xf>
    <xf numFmtId="0" fontId="21" fillId="0" borderId="20" xfId="0" applyFont="1" applyBorder="1" applyAlignment="1">
      <alignment horizontal="distributed" vertical="center" wrapText="1" shrinkToFit="1"/>
    </xf>
    <xf numFmtId="0" fontId="21" fillId="18" borderId="21" xfId="0" applyFont="1" applyFill="1" applyBorder="1" applyAlignment="1">
      <alignment horizontal="distributed" vertical="center" wrapText="1" shrinkToFit="1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22" fillId="0" borderId="24" xfId="0" applyNumberFormat="1" applyFont="1" applyBorder="1" applyAlignment="1">
      <alignment horizontal="center" vertical="center"/>
    </xf>
    <xf numFmtId="177" fontId="0" fillId="19" borderId="25" xfId="0" applyNumberFormat="1" applyFont="1" applyFill="1" applyBorder="1" applyAlignment="1">
      <alignment vertical="center"/>
    </xf>
    <xf numFmtId="177" fontId="0" fillId="19" borderId="26" xfId="0" applyNumberFormat="1" applyFont="1" applyFill="1" applyBorder="1" applyAlignment="1">
      <alignment vertical="center"/>
    </xf>
    <xf numFmtId="177" fontId="0" fillId="19" borderId="27" xfId="0" applyNumberFormat="1" applyFont="1" applyFill="1" applyBorder="1" applyAlignment="1">
      <alignment vertical="center"/>
    </xf>
    <xf numFmtId="177" fontId="0" fillId="18" borderId="27" xfId="0" applyNumberFormat="1" applyFill="1" applyBorder="1" applyAlignment="1">
      <alignment horizontal="center" vertical="center"/>
    </xf>
    <xf numFmtId="0" fontId="22" fillId="19" borderId="28" xfId="0" applyFont="1" applyFill="1" applyBorder="1" applyAlignment="1">
      <alignment horizontal="center" vertical="center"/>
    </xf>
    <xf numFmtId="177" fontId="0" fillId="19" borderId="29" xfId="0" applyNumberFormat="1" applyFont="1" applyFill="1" applyBorder="1" applyAlignment="1">
      <alignment vertical="center"/>
    </xf>
    <xf numFmtId="177" fontId="0" fillId="19" borderId="30" xfId="0" applyNumberFormat="1" applyFont="1" applyFill="1" applyBorder="1" applyAlignment="1">
      <alignment vertical="center"/>
    </xf>
    <xf numFmtId="177" fontId="0" fillId="19" borderId="23" xfId="0" applyNumberFormat="1" applyFont="1" applyFill="1" applyBorder="1" applyAlignment="1">
      <alignment vertical="center"/>
    </xf>
    <xf numFmtId="177" fontId="0" fillId="18" borderId="23" xfId="0" applyNumberFormat="1" applyFill="1" applyBorder="1" applyAlignment="1">
      <alignment horizontal="center" vertical="center"/>
    </xf>
    <xf numFmtId="0" fontId="22" fillId="19" borderId="31" xfId="0" applyFont="1" applyFill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177" fontId="0" fillId="19" borderId="32" xfId="0" applyNumberFormat="1" applyFont="1" applyFill="1" applyBorder="1" applyAlignment="1">
      <alignment vertical="center"/>
    </xf>
    <xf numFmtId="177" fontId="0" fillId="19" borderId="33" xfId="0" applyNumberFormat="1" applyFont="1" applyFill="1" applyBorder="1" applyAlignment="1">
      <alignment vertical="center"/>
    </xf>
    <xf numFmtId="177" fontId="0" fillId="19" borderId="34" xfId="0" applyNumberFormat="1" applyFont="1" applyFill="1" applyBorder="1" applyAlignment="1">
      <alignment vertical="center"/>
    </xf>
    <xf numFmtId="177" fontId="0" fillId="18" borderId="34" xfId="0" applyNumberFormat="1" applyFill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distributed" vertical="center"/>
    </xf>
    <xf numFmtId="3" fontId="22" fillId="0" borderId="37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distributed" vertical="center"/>
    </xf>
    <xf numFmtId="177" fontId="0" fillId="0" borderId="39" xfId="0" applyNumberFormat="1" applyFont="1" applyBorder="1" applyAlignment="1">
      <alignment vertical="center"/>
    </xf>
    <xf numFmtId="177" fontId="0" fillId="0" borderId="4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/>
    <xf numFmtId="38" fontId="0" fillId="0" borderId="0" xfId="42" applyFont="1" applyAlignment="1"/>
    <xf numFmtId="38" fontId="0" fillId="0" borderId="0" xfId="42" quotePrefix="1" applyFont="1" applyAlignment="1"/>
    <xf numFmtId="0" fontId="0" fillId="0" borderId="0" xfId="0" quotePrefix="1"/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fitToPage="1"/>
  </sheetPr>
  <dimension ref="A1:I33"/>
  <sheetViews>
    <sheetView tabSelected="1" view="pageBreakPreview" zoomScaleSheetLayoutView="100" workbookViewId="0">
      <pane xSplit="2" ySplit="8" topLeftCell="C9" activePane="bottomRight" state="frozen"/>
      <selection pane="topRight"/>
      <selection pane="bottomLeft"/>
      <selection pane="bottomRight" activeCell="D4" sqref="D4:F4"/>
    </sheetView>
  </sheetViews>
  <sheetFormatPr defaultRowHeight="13.5"/>
  <cols>
    <col min="1" max="1" width="6.625" style="1" bestFit="1" customWidth="1"/>
    <col min="2" max="2" width="16.25" style="1" customWidth="1"/>
    <col min="3" max="9" width="17.375" style="1" customWidth="1"/>
    <col min="10" max="16384" width="9" style="1" bestFit="1" customWidth="1"/>
  </cols>
  <sheetData>
    <row r="1" spans="1:9" ht="36" customHeight="1">
      <c r="A1" s="3" t="s">
        <v>33</v>
      </c>
      <c r="B1" s="3"/>
      <c r="C1" s="3"/>
      <c r="D1" s="3"/>
      <c r="E1" s="3"/>
      <c r="F1" s="3"/>
      <c r="G1" s="3"/>
      <c r="H1" s="3"/>
      <c r="I1" s="45"/>
    </row>
    <row r="2" spans="1:9" ht="18.75">
      <c r="B2" s="3"/>
      <c r="C2" s="3"/>
      <c r="D2" s="3"/>
      <c r="E2" s="3"/>
      <c r="F2" s="3"/>
      <c r="G2" s="3"/>
      <c r="H2" s="3"/>
      <c r="I2" s="3"/>
    </row>
    <row r="3" spans="1:9" ht="14.25"/>
    <row r="4" spans="1:9" ht="35.1" customHeight="1">
      <c r="B4" s="10" t="s">
        <v>6</v>
      </c>
      <c r="C4" s="21"/>
      <c r="D4" s="28"/>
      <c r="E4" s="33"/>
      <c r="F4" s="33"/>
      <c r="G4" s="34" t="s">
        <v>5</v>
      </c>
      <c r="H4" s="39"/>
    </row>
    <row r="5" spans="1:9" ht="35.1" customHeight="1">
      <c r="B5" s="6" t="s">
        <v>9</v>
      </c>
      <c r="C5" s="22" t="s">
        <v>10</v>
      </c>
      <c r="D5" s="22" t="s">
        <v>12</v>
      </c>
      <c r="E5" s="22" t="s">
        <v>3</v>
      </c>
      <c r="F5" s="22" t="s">
        <v>7</v>
      </c>
      <c r="G5" s="22" t="s">
        <v>14</v>
      </c>
      <c r="H5" s="40" t="s">
        <v>8</v>
      </c>
    </row>
    <row r="6" spans="1:9" ht="35.1" customHeight="1">
      <c r="B6" s="11">
        <f>SUM('X1'!A1:A42)</f>
        <v>0</v>
      </c>
      <c r="C6" s="23">
        <f>ROUNDDOWN((SUM('X21'!A1:A47)+SUM('X22'!A1:A37))/2,0)</f>
        <v>0</v>
      </c>
      <c r="D6" s="23">
        <f>H12</f>
        <v>0</v>
      </c>
      <c r="E6" s="23">
        <f>ROUNDDOWN(SUM('Z1'!A1:A30)*0.8+SUM('Z2'!A1:A42)*0.2,0)</f>
        <v>0</v>
      </c>
      <c r="F6" s="23">
        <f>H20</f>
        <v>0</v>
      </c>
      <c r="G6" s="23">
        <f>ROUND(B6*0.25+C6*0.15+D6*0.2+E6*0.25+F6*0.15,0)+H21</f>
        <v>0</v>
      </c>
      <c r="H6" s="41" t="e">
        <f>VLOOKUP(G6,ランク!A1:B3,2,TRUE)</f>
        <v>#N/A</v>
      </c>
    </row>
    <row r="7" spans="1:9" s="2" customFormat="1" ht="35.1" customHeight="1">
      <c r="B7" s="12"/>
      <c r="I7" s="46"/>
    </row>
    <row r="8" spans="1:9" ht="35.1" customHeight="1">
      <c r="A8" s="4"/>
      <c r="B8" s="13" t="s">
        <v>15</v>
      </c>
      <c r="C8" s="24"/>
      <c r="D8" s="29"/>
      <c r="E8" s="29"/>
      <c r="F8" s="29"/>
      <c r="G8" s="35"/>
      <c r="H8" s="42" t="s">
        <v>26</v>
      </c>
    </row>
    <row r="9" spans="1:9" ht="35.1" customHeight="1">
      <c r="A9" s="5" t="s">
        <v>17</v>
      </c>
      <c r="B9" s="14" t="s">
        <v>18</v>
      </c>
      <c r="C9" s="25"/>
      <c r="D9" s="30"/>
      <c r="E9" s="30"/>
      <c r="F9" s="30"/>
      <c r="G9" s="36"/>
      <c r="H9" s="43">
        <f>SUM(C9:G9)</f>
        <v>0</v>
      </c>
    </row>
    <row r="10" spans="1:9" ht="35.1" customHeight="1">
      <c r="A10" s="6" t="s">
        <v>19</v>
      </c>
      <c r="B10" s="15" t="s">
        <v>20</v>
      </c>
      <c r="C10" s="26"/>
      <c r="D10" s="31"/>
      <c r="E10" s="31"/>
      <c r="F10" s="31"/>
      <c r="G10" s="37"/>
      <c r="H10" s="44">
        <f>SUM(C10:G10)</f>
        <v>0</v>
      </c>
    </row>
    <row r="11" spans="1:9" ht="35.1" customHeight="1">
      <c r="A11" s="6" t="s">
        <v>21</v>
      </c>
      <c r="B11" s="16" t="s">
        <v>22</v>
      </c>
      <c r="C11" s="26"/>
      <c r="D11" s="31"/>
      <c r="E11" s="31"/>
      <c r="F11" s="31"/>
      <c r="G11" s="37"/>
      <c r="H11" s="44">
        <f>SUM(C11:G11)</f>
        <v>0</v>
      </c>
    </row>
    <row r="12" spans="1:9" ht="35.1" customHeight="1">
      <c r="A12" s="6" t="s">
        <v>23</v>
      </c>
      <c r="B12" s="16" t="s">
        <v>16</v>
      </c>
      <c r="C12" s="26"/>
      <c r="D12" s="31"/>
      <c r="E12" s="31"/>
      <c r="F12" s="31"/>
      <c r="G12" s="37"/>
      <c r="H12" s="44">
        <f>MAX(C12:G12)</f>
        <v>0</v>
      </c>
    </row>
    <row r="13" spans="1:9" ht="35.1" customHeight="1">
      <c r="A13" s="7" t="s">
        <v>25</v>
      </c>
      <c r="B13" s="16" t="s">
        <v>27</v>
      </c>
      <c r="C13" s="26"/>
      <c r="D13" s="31"/>
      <c r="E13" s="31"/>
      <c r="F13" s="31"/>
      <c r="G13" s="37"/>
      <c r="H13" s="44">
        <f>SUM(C13:G13)*5</f>
        <v>0</v>
      </c>
    </row>
    <row r="14" spans="1:9" ht="35.1" customHeight="1">
      <c r="A14" s="8"/>
      <c r="B14" s="16" t="s">
        <v>1</v>
      </c>
      <c r="C14" s="26"/>
      <c r="D14" s="31"/>
      <c r="E14" s="31"/>
      <c r="F14" s="31"/>
      <c r="G14" s="37"/>
      <c r="H14" s="44">
        <f>SUM(C14:G14)*6</f>
        <v>0</v>
      </c>
    </row>
    <row r="15" spans="1:9" ht="35.1" customHeight="1">
      <c r="A15" s="8"/>
      <c r="B15" s="16" t="s">
        <v>28</v>
      </c>
      <c r="C15" s="26"/>
      <c r="D15" s="31"/>
      <c r="E15" s="31"/>
      <c r="F15" s="31"/>
      <c r="G15" s="37"/>
      <c r="H15" s="44">
        <f>SUM(C15:G15)*4</f>
        <v>0</v>
      </c>
    </row>
    <row r="16" spans="1:9" ht="35.1" customHeight="1">
      <c r="A16" s="8"/>
      <c r="B16" s="16" t="s">
        <v>13</v>
      </c>
      <c r="C16" s="26"/>
      <c r="D16" s="31"/>
      <c r="E16" s="31"/>
      <c r="F16" s="31"/>
      <c r="G16" s="37"/>
      <c r="H16" s="44">
        <f>SUM(C16:G16)*3</f>
        <v>0</v>
      </c>
    </row>
    <row r="17" spans="1:8" ht="35.1" customHeight="1">
      <c r="A17" s="8"/>
      <c r="B17" s="16" t="s">
        <v>29</v>
      </c>
      <c r="C17" s="26"/>
      <c r="D17" s="31"/>
      <c r="E17" s="31"/>
      <c r="F17" s="31"/>
      <c r="G17" s="37"/>
      <c r="H17" s="44">
        <f>SUM(C17:G17)*2</f>
        <v>0</v>
      </c>
    </row>
    <row r="18" spans="1:8" ht="35.1" customHeight="1">
      <c r="A18" s="5"/>
      <c r="B18" s="16" t="s">
        <v>30</v>
      </c>
      <c r="C18" s="26"/>
      <c r="D18" s="31"/>
      <c r="E18" s="31"/>
      <c r="F18" s="31"/>
      <c r="G18" s="37"/>
      <c r="H18" s="44">
        <f>SUM(C18:G18)*1</f>
        <v>0</v>
      </c>
    </row>
    <row r="19" spans="1:8" ht="35.1" customHeight="1">
      <c r="A19" s="6" t="s">
        <v>11</v>
      </c>
      <c r="B19" s="15" t="s">
        <v>2</v>
      </c>
      <c r="C19" s="26"/>
      <c r="D19" s="31"/>
      <c r="E19" s="31"/>
      <c r="F19" s="31"/>
      <c r="G19" s="37"/>
      <c r="H19" s="44">
        <f>SUM(C19:G19)</f>
        <v>0</v>
      </c>
    </row>
    <row r="20" spans="1:8" ht="35.1" customHeight="1">
      <c r="A20" s="6" t="s">
        <v>24</v>
      </c>
      <c r="B20" s="17" t="s">
        <v>4</v>
      </c>
      <c r="C20" s="26"/>
      <c r="D20" s="31"/>
      <c r="E20" s="31"/>
      <c r="F20" s="31"/>
      <c r="G20" s="37"/>
      <c r="H20" s="44">
        <f>MAX(C20:G20)</f>
        <v>0</v>
      </c>
    </row>
    <row r="21" spans="1:8" s="1" customFormat="1" ht="35.1" customHeight="1">
      <c r="A21" s="9" t="s">
        <v>34</v>
      </c>
      <c r="B21" s="18"/>
      <c r="C21" s="27"/>
      <c r="D21" s="32"/>
      <c r="E21" s="32"/>
      <c r="F21" s="32"/>
      <c r="G21" s="38"/>
      <c r="H21" s="44">
        <f>COUNTIF(C21:G21,"更別村内")*50+COUNTIF(C21:G21,"十勝管内")*50+IF(COUNTIF(C21:G21,"更別村内")&gt;=1,1,0)*50</f>
        <v>0</v>
      </c>
    </row>
    <row r="22" spans="1:8" ht="35.1" customHeight="1"/>
    <row r="23" spans="1:8" ht="35.1" customHeight="1"/>
    <row r="24" spans="1:8" ht="35.1" customHeight="1"/>
    <row r="25" spans="1:8" ht="35.1" customHeight="1">
      <c r="B25" s="19"/>
      <c r="C25" s="19"/>
      <c r="D25" s="19"/>
      <c r="E25" s="19"/>
      <c r="F25" s="19"/>
      <c r="G25" s="19"/>
      <c r="H25" s="19"/>
    </row>
    <row r="26" spans="1:8" ht="14.25">
      <c r="B26" s="19"/>
      <c r="C26" s="19"/>
      <c r="D26" s="19"/>
      <c r="E26" s="19"/>
      <c r="F26" s="19"/>
      <c r="G26" s="19"/>
      <c r="H26" s="19"/>
    </row>
    <row r="27" spans="1:8" ht="14.25">
      <c r="B27" s="19"/>
      <c r="C27" s="19"/>
      <c r="D27" s="19"/>
      <c r="E27" s="19"/>
      <c r="F27" s="19"/>
      <c r="G27" s="19"/>
      <c r="H27" s="19"/>
    </row>
    <row r="28" spans="1:8" ht="14.25">
      <c r="B28" s="19"/>
      <c r="C28" s="19"/>
      <c r="D28" s="19"/>
      <c r="E28" s="19"/>
      <c r="F28" s="19"/>
      <c r="G28" s="19"/>
      <c r="H28" s="19"/>
    </row>
    <row r="29" spans="1:8">
      <c r="B29" s="20"/>
      <c r="C29" s="20"/>
      <c r="D29" s="20"/>
      <c r="E29" s="20"/>
      <c r="F29" s="20"/>
      <c r="G29" s="20"/>
      <c r="H29" s="20"/>
    </row>
    <row r="30" spans="1:8">
      <c r="B30" s="20"/>
      <c r="C30" s="20"/>
      <c r="D30" s="20"/>
      <c r="E30" s="20"/>
      <c r="F30" s="20"/>
      <c r="G30" s="20"/>
      <c r="H30" s="20"/>
    </row>
    <row r="31" spans="1:8">
      <c r="B31" s="20"/>
      <c r="C31" s="20"/>
      <c r="D31" s="20"/>
      <c r="E31" s="20"/>
      <c r="F31" s="20"/>
      <c r="G31" s="20"/>
      <c r="H31" s="20"/>
    </row>
    <row r="33" spans="2:9">
      <c r="B33" s="20"/>
      <c r="C33" s="20"/>
      <c r="D33" s="20"/>
      <c r="E33" s="20"/>
      <c r="F33" s="20"/>
      <c r="G33" s="20"/>
      <c r="H33" s="20"/>
      <c r="I33" s="20"/>
    </row>
  </sheetData>
  <sheetProtection password="DDA5" sheet="1" objects="1" scenarios="1"/>
  <protectedRanges>
    <protectedRange sqref="C8:G21" name="範囲2"/>
    <protectedRange sqref="D4:F4" name="範囲1"/>
  </protectedRanges>
  <mergeCells count="9">
    <mergeCell ref="A1:H1"/>
    <mergeCell ref="B4:C4"/>
    <mergeCell ref="D4:F4"/>
    <mergeCell ref="G4:H4"/>
    <mergeCell ref="A21:B21"/>
    <mergeCell ref="B25:H25"/>
    <mergeCell ref="B29:H29"/>
    <mergeCell ref="B33:I33"/>
    <mergeCell ref="A13:A18"/>
  </mergeCells>
  <phoneticPr fontId="19"/>
  <dataValidations count="1">
    <dataValidation type="list" allowBlank="1" showDropDown="0" showInputMessage="1" showErrorMessage="1" sqref="C21:G21">
      <formula1>"更別村内,十勝管内,十勝管外"</formula1>
    </dataValidation>
  </dataValidations>
  <pageMargins left="0.75" right="0.75" top="1" bottom="1" header="0.51200000000000001" footer="0.51200000000000001"/>
  <pageSetup paperSize="9" scale="69" fitToWidth="1" fitToHeight="1" orientation="portrait" usePrinterDefaults="1" blackAndWhite="1" horizontalDpi="300" verticalDpi="300" r:id="rId1"/>
  <headerFooter alignWithMargins="0"/>
  <colBreaks count="1" manualBreakCount="1">
    <brk id="8" max="655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A1:H42"/>
  <sheetViews>
    <sheetView workbookViewId="0"/>
  </sheetViews>
  <sheetFormatPr defaultRowHeight="13.5"/>
  <cols>
    <col min="1" max="1" width="33.875" customWidth="1"/>
    <col min="2" max="2" width="11.375" bestFit="1" customWidth="1"/>
    <col min="3" max="3" width="10.5" bestFit="1" customWidth="1"/>
    <col min="7" max="7" width="11.5" bestFit="1" customWidth="1"/>
  </cols>
  <sheetData>
    <row r="1" spans="1:8">
      <c r="A1" s="47" t="str">
        <f>IF(調書!H$9&gt;B1,C1,"-")</f>
        <v>-</v>
      </c>
      <c r="B1" s="48">
        <v>100000000</v>
      </c>
      <c r="C1" s="49">
        <f>H1</f>
        <v>2309</v>
      </c>
      <c r="E1">
        <v>1</v>
      </c>
      <c r="F1" s="49"/>
      <c r="G1" s="49"/>
      <c r="H1" s="49">
        <v>2309</v>
      </c>
    </row>
    <row r="2" spans="1:8">
      <c r="A2" s="47" t="str">
        <f>IF(AND(調書!H$9&lt;B1,調書!H$9&gt;=B2),C2,"-")</f>
        <v>-</v>
      </c>
      <c r="B2" s="48">
        <v>80000000</v>
      </c>
      <c r="C2" s="50">
        <f>ROUNDDOWN(F2*調書!H$9/G2+H2,0)</f>
        <v>1739</v>
      </c>
      <c r="E2">
        <v>2</v>
      </c>
      <c r="F2" s="49">
        <v>114</v>
      </c>
      <c r="G2" s="49">
        <v>20000000</v>
      </c>
      <c r="H2" s="49">
        <v>1739</v>
      </c>
    </row>
    <row r="3" spans="1:8">
      <c r="A3" s="47" t="str">
        <f>IF(AND(調書!H$9&lt;B2,調書!H$9&gt;=B3),C3,"-")</f>
        <v>-</v>
      </c>
      <c r="B3" s="48">
        <v>60000000</v>
      </c>
      <c r="C3" s="50">
        <f>ROUNDDOWN(F3*調書!H$9/G3+H3,0)</f>
        <v>1791</v>
      </c>
      <c r="E3">
        <v>3</v>
      </c>
      <c r="F3" s="49">
        <v>101</v>
      </c>
      <c r="G3" s="49">
        <v>20000000</v>
      </c>
      <c r="H3" s="49">
        <v>1791</v>
      </c>
    </row>
    <row r="4" spans="1:8">
      <c r="A4" s="47" t="str">
        <f>IF(AND(調書!H$9&lt;B3,調書!H$9&gt;=B4),C4,"-")</f>
        <v>-</v>
      </c>
      <c r="B4" s="48">
        <v>50000000</v>
      </c>
      <c r="C4" s="50">
        <f>ROUNDDOWN(F4*調書!H$9/G4+H4,0)</f>
        <v>1566</v>
      </c>
      <c r="E4">
        <v>4</v>
      </c>
      <c r="F4" s="49">
        <v>88</v>
      </c>
      <c r="G4" s="49">
        <v>10000000</v>
      </c>
      <c r="H4" s="49">
        <v>1566</v>
      </c>
    </row>
    <row r="5" spans="1:8">
      <c r="A5" s="47" t="str">
        <f>IF(AND(調書!H$9&lt;B4,調書!H$9&gt;=B5),C5,"-")</f>
        <v>-</v>
      </c>
      <c r="B5" s="48">
        <v>40000000</v>
      </c>
      <c r="C5" s="50">
        <f>ROUNDDOWN(F5*調書!H$9/G5+H5,0)</f>
        <v>1561</v>
      </c>
      <c r="E5">
        <v>5</v>
      </c>
      <c r="F5" s="49">
        <v>89</v>
      </c>
      <c r="G5" s="49">
        <v>10000000</v>
      </c>
      <c r="H5" s="49">
        <v>1561</v>
      </c>
    </row>
    <row r="6" spans="1:8">
      <c r="A6" s="47" t="str">
        <f>IF(AND(調書!H$9&lt;B5,調書!H$9&gt;=B6),C6,"-")</f>
        <v>-</v>
      </c>
      <c r="B6" s="48">
        <v>30000000</v>
      </c>
      <c r="C6" s="50">
        <f>ROUNDDOWN(F6*調書!H$9/G6+H6,0)</f>
        <v>1561</v>
      </c>
      <c r="E6">
        <v>6</v>
      </c>
      <c r="F6" s="49">
        <v>89</v>
      </c>
      <c r="G6" s="49">
        <v>10000000</v>
      </c>
      <c r="H6" s="49">
        <v>1561</v>
      </c>
    </row>
    <row r="7" spans="1:8">
      <c r="A7" s="47" t="str">
        <f>IF(AND(調書!H$9&lt;B6,調書!H$9&gt;=B7),C7,"-")</f>
        <v>-</v>
      </c>
      <c r="B7" s="48">
        <v>25000000</v>
      </c>
      <c r="C7" s="50">
        <f>ROUNDDOWN(F7*調書!H$9/G7+H7,0)</f>
        <v>1378</v>
      </c>
      <c r="E7">
        <v>7</v>
      </c>
      <c r="F7" s="49">
        <v>75</v>
      </c>
      <c r="G7" s="49">
        <v>5000000</v>
      </c>
      <c r="H7" s="49">
        <v>1378</v>
      </c>
    </row>
    <row r="8" spans="1:8">
      <c r="A8" s="47" t="str">
        <f>IF(AND(調書!H$9&lt;B7,調書!H$9&gt;=B8),C8,"-")</f>
        <v>-</v>
      </c>
      <c r="B8" s="48">
        <v>20000000</v>
      </c>
      <c r="C8" s="50">
        <f>ROUNDDOWN(F8*調書!H$9/G8+H8,0)</f>
        <v>1373</v>
      </c>
      <c r="E8">
        <v>8</v>
      </c>
      <c r="F8" s="49">
        <v>76</v>
      </c>
      <c r="G8" s="49">
        <v>5000000</v>
      </c>
      <c r="H8" s="49">
        <v>1373</v>
      </c>
    </row>
    <row r="9" spans="1:8">
      <c r="A9" s="47" t="str">
        <f>IF(AND(調書!H$9&lt;B8,調書!H$9&gt;=B9),C9,"-")</f>
        <v>-</v>
      </c>
      <c r="B9" s="48">
        <v>15000000</v>
      </c>
      <c r="C9" s="50">
        <f>ROUNDDOWN(F9*調書!H$9/G9+H9,0)</f>
        <v>1373</v>
      </c>
      <c r="E9">
        <v>9</v>
      </c>
      <c r="F9" s="49">
        <v>76</v>
      </c>
      <c r="G9" s="49">
        <v>5000000</v>
      </c>
      <c r="H9" s="49">
        <v>1373</v>
      </c>
    </row>
    <row r="10" spans="1:8">
      <c r="A10" s="47" t="str">
        <f>IF(AND(調書!H$9&lt;B9,調書!H$9&gt;=B10),C10,"-")</f>
        <v>-</v>
      </c>
      <c r="B10" s="48">
        <v>12000000</v>
      </c>
      <c r="C10" s="50">
        <f>ROUNDDOWN(F10*調書!H$9/G10+H10,0)</f>
        <v>1281</v>
      </c>
      <c r="E10">
        <v>10</v>
      </c>
      <c r="F10" s="49">
        <v>64</v>
      </c>
      <c r="G10" s="49">
        <v>3000000</v>
      </c>
      <c r="H10" s="49">
        <v>1281</v>
      </c>
    </row>
    <row r="11" spans="1:8">
      <c r="A11" s="47" t="str">
        <f>IF(AND(調書!H$9&lt;B10,調書!H$9&gt;=B11),C11,"-")</f>
        <v>-</v>
      </c>
      <c r="B11" s="48">
        <v>10000000</v>
      </c>
      <c r="C11" s="50">
        <f>ROUNDDOWN(F11*調書!H$9/G11+H11,0)</f>
        <v>1165</v>
      </c>
      <c r="E11">
        <v>11</v>
      </c>
      <c r="F11" s="49">
        <v>62</v>
      </c>
      <c r="G11" s="49">
        <v>2000000</v>
      </c>
      <c r="H11" s="49">
        <v>1165</v>
      </c>
    </row>
    <row r="12" spans="1:8">
      <c r="A12" s="47" t="str">
        <f>IF(AND(調書!H$9&lt;B11,調書!H$9&gt;=B12),C12,"-")</f>
        <v>-</v>
      </c>
      <c r="B12" s="48">
        <v>8000000</v>
      </c>
      <c r="C12" s="50">
        <f>ROUNDDOWN(F12*調書!H$9/G12+H12,0)</f>
        <v>1155</v>
      </c>
      <c r="E12">
        <v>12</v>
      </c>
      <c r="F12" s="49">
        <v>64</v>
      </c>
      <c r="G12" s="49">
        <v>2000000</v>
      </c>
      <c r="H12" s="49">
        <v>1155</v>
      </c>
    </row>
    <row r="13" spans="1:8">
      <c r="A13" s="47" t="str">
        <f>IF(AND(調書!H$9&lt;B12,調書!H$9&gt;=B13),C13,"-")</f>
        <v>-</v>
      </c>
      <c r="B13" s="48">
        <v>6000000</v>
      </c>
      <c r="C13" s="50">
        <f>ROUNDDOWN(F13*調書!H$9/G13+H13,0)</f>
        <v>1211</v>
      </c>
      <c r="E13">
        <v>13</v>
      </c>
      <c r="F13" s="49">
        <v>50</v>
      </c>
      <c r="G13" s="49">
        <v>2000000</v>
      </c>
      <c r="H13" s="49">
        <v>1211</v>
      </c>
    </row>
    <row r="14" spans="1:8">
      <c r="A14" s="47" t="str">
        <f>IF(AND(調書!H$9&lt;B13,調書!H$9&gt;=B14),C14,"-")</f>
        <v>-</v>
      </c>
      <c r="B14" s="48">
        <v>5000000</v>
      </c>
      <c r="C14" s="50">
        <f>ROUNDDOWN(F14*調書!H$9/G14+H14,0)</f>
        <v>1055</v>
      </c>
      <c r="E14">
        <v>14</v>
      </c>
      <c r="F14" s="49">
        <v>51</v>
      </c>
      <c r="G14" s="49">
        <v>1000000</v>
      </c>
      <c r="H14" s="49">
        <v>1055</v>
      </c>
    </row>
    <row r="15" spans="1:8">
      <c r="A15" s="47" t="str">
        <f>IF(AND(調書!H$9&lt;B14,調書!H$9&gt;=B15),C15,"-")</f>
        <v>-</v>
      </c>
      <c r="B15" s="48">
        <v>4000000</v>
      </c>
      <c r="C15" s="50">
        <f>ROUNDDOWN(F15*調書!H$9/G15+H15,0)</f>
        <v>1055</v>
      </c>
      <c r="E15">
        <v>15</v>
      </c>
      <c r="F15" s="49">
        <v>51</v>
      </c>
      <c r="G15" s="49">
        <v>1000000</v>
      </c>
      <c r="H15" s="49">
        <v>1055</v>
      </c>
    </row>
    <row r="16" spans="1:8">
      <c r="A16" s="47" t="str">
        <f>IF(AND(調書!H$9&lt;B15,調書!H$9&gt;=B16),C16,"-")</f>
        <v>-</v>
      </c>
      <c r="B16" s="48">
        <v>3000000</v>
      </c>
      <c r="C16" s="50">
        <f>ROUNDDOWN(F16*調書!H$9/G16+H16,0)</f>
        <v>1059</v>
      </c>
      <c r="E16">
        <v>16</v>
      </c>
      <c r="F16" s="49">
        <v>50</v>
      </c>
      <c r="G16" s="49">
        <v>1000000</v>
      </c>
      <c r="H16" s="49">
        <v>1059</v>
      </c>
    </row>
    <row r="17" spans="1:8">
      <c r="A17" s="47" t="str">
        <f>IF(AND(調書!H$9&lt;B16,調書!H$9&gt;=B17),C17,"-")</f>
        <v>-</v>
      </c>
      <c r="B17" s="48">
        <v>2500000</v>
      </c>
      <c r="C17" s="50">
        <f>ROUNDDOWN(F17*調書!H$9/G17+H17,0)</f>
        <v>903</v>
      </c>
      <c r="E17">
        <v>17</v>
      </c>
      <c r="F17" s="49">
        <v>51</v>
      </c>
      <c r="G17" s="49">
        <v>500000</v>
      </c>
      <c r="H17" s="49">
        <v>903</v>
      </c>
    </row>
    <row r="18" spans="1:8">
      <c r="A18" s="47" t="str">
        <f>IF(AND(調書!H$9&lt;B17,調書!H$9&gt;=B18),C18,"-")</f>
        <v>-</v>
      </c>
      <c r="B18" s="48">
        <v>2000000</v>
      </c>
      <c r="C18" s="50">
        <f>ROUNDDOWN(F18*調書!H$9/G18+H18,0)</f>
        <v>963</v>
      </c>
      <c r="E18">
        <v>18</v>
      </c>
      <c r="F18" s="49">
        <v>39</v>
      </c>
      <c r="G18" s="49">
        <v>500000</v>
      </c>
      <c r="H18" s="49">
        <v>963</v>
      </c>
    </row>
    <row r="19" spans="1:8">
      <c r="A19" s="47" t="str">
        <f>IF(AND(調書!H$9&lt;B18,調書!H$9&gt;=B19),C19,"-")</f>
        <v>-</v>
      </c>
      <c r="B19" s="48">
        <v>1500000</v>
      </c>
      <c r="C19" s="50">
        <f>ROUNDDOWN(F19*調書!H$9/G19+H19,0)</f>
        <v>975</v>
      </c>
      <c r="E19">
        <v>19</v>
      </c>
      <c r="F19" s="49">
        <v>36</v>
      </c>
      <c r="G19" s="49">
        <v>500000</v>
      </c>
      <c r="H19" s="49">
        <v>975</v>
      </c>
    </row>
    <row r="20" spans="1:8">
      <c r="A20" s="47" t="str">
        <f>IF(AND(調書!H$9&lt;B19,調書!H$9&gt;=B20),C20,"-")</f>
        <v>-</v>
      </c>
      <c r="B20" s="48">
        <v>1200000</v>
      </c>
      <c r="C20" s="50">
        <f>ROUNDDOWN(F20*調書!H$9/G20+H20,0)</f>
        <v>893</v>
      </c>
      <c r="E20">
        <v>20</v>
      </c>
      <c r="F20" s="49">
        <v>38</v>
      </c>
      <c r="G20" s="49">
        <v>300000</v>
      </c>
      <c r="H20" s="49">
        <v>893</v>
      </c>
    </row>
    <row r="21" spans="1:8">
      <c r="A21" s="47" t="str">
        <f>IF(AND(調書!H$9&lt;B20,調書!H$9&gt;=B21),C21,"-")</f>
        <v>-</v>
      </c>
      <c r="B21" s="48">
        <v>1000000</v>
      </c>
      <c r="C21" s="50">
        <f>ROUNDDOWN(F21*調書!H$9/G21+H21,0)</f>
        <v>811</v>
      </c>
      <c r="E21">
        <v>21</v>
      </c>
      <c r="F21" s="49">
        <v>39</v>
      </c>
      <c r="G21" s="49">
        <v>200000</v>
      </c>
      <c r="H21" s="49">
        <v>811</v>
      </c>
    </row>
    <row r="22" spans="1:8">
      <c r="A22" s="47" t="str">
        <f>IF(AND(調書!H$9&lt;B21,調書!H$9&gt;=B22),C22,"-")</f>
        <v>-</v>
      </c>
      <c r="B22" s="48">
        <v>800000</v>
      </c>
      <c r="C22" s="50">
        <f>ROUNDDOWN(F22*調書!H$9/G22+H22,0)</f>
        <v>816</v>
      </c>
      <c r="E22">
        <v>22</v>
      </c>
      <c r="F22" s="49">
        <v>38</v>
      </c>
      <c r="G22" s="49">
        <v>200000</v>
      </c>
      <c r="H22" s="49">
        <v>816</v>
      </c>
    </row>
    <row r="23" spans="1:8">
      <c r="A23" s="47" t="str">
        <f>IF(AND(調書!H$9&lt;B22,調書!H$9&gt;=B23),C23,"-")</f>
        <v>-</v>
      </c>
      <c r="B23" s="48">
        <v>600000</v>
      </c>
      <c r="C23" s="50">
        <f>ROUNDDOWN(F23*調書!H$9/G23+H23,0)</f>
        <v>868</v>
      </c>
      <c r="E23">
        <v>23</v>
      </c>
      <c r="F23" s="49">
        <v>25</v>
      </c>
      <c r="G23" s="49">
        <v>200000</v>
      </c>
      <c r="H23" s="49">
        <v>868</v>
      </c>
    </row>
    <row r="24" spans="1:8">
      <c r="A24" s="47" t="str">
        <f>IF(AND(調書!H$9&lt;B23,調書!H$9&gt;=B24),C24,"-")</f>
        <v>-</v>
      </c>
      <c r="B24" s="48">
        <v>500000</v>
      </c>
      <c r="C24" s="50">
        <f>ROUNDDOWN(F24*調書!H$9/G24+H24,0)</f>
        <v>793</v>
      </c>
      <c r="E24">
        <v>24</v>
      </c>
      <c r="F24" s="49">
        <v>25</v>
      </c>
      <c r="G24" s="49">
        <v>100000</v>
      </c>
      <c r="H24" s="49">
        <v>793</v>
      </c>
    </row>
    <row r="25" spans="1:8">
      <c r="A25" s="47" t="str">
        <f>IF(AND(調書!H$9&lt;B24,調書!H$9&gt;=B25),C25,"-")</f>
        <v>-</v>
      </c>
      <c r="B25" s="48">
        <v>400000</v>
      </c>
      <c r="C25" s="50">
        <f>ROUNDDOWN(F25*調書!H$9/G25+H25,0)</f>
        <v>748</v>
      </c>
      <c r="E25">
        <v>25</v>
      </c>
      <c r="F25" s="49">
        <v>34</v>
      </c>
      <c r="G25" s="49">
        <v>100000</v>
      </c>
      <c r="H25" s="49">
        <v>748</v>
      </c>
    </row>
    <row r="26" spans="1:8">
      <c r="A26" s="47" t="str">
        <f>IF(AND(調書!H$9&lt;B25,調書!H$9&gt;=B26),C26,"-")</f>
        <v>-</v>
      </c>
      <c r="B26" s="48">
        <v>300000</v>
      </c>
      <c r="C26" s="50">
        <f>ROUNDDOWN(F26*調書!H$9/G26+H26,0)</f>
        <v>716</v>
      </c>
      <c r="E26">
        <v>26</v>
      </c>
      <c r="F26" s="49">
        <v>42</v>
      </c>
      <c r="G26" s="49">
        <v>100000</v>
      </c>
      <c r="H26" s="49">
        <v>716</v>
      </c>
    </row>
    <row r="27" spans="1:8">
      <c r="A27" s="47" t="str">
        <f>IF(AND(調書!H$9&lt;B26,調書!H$9&gt;=B27),C27,"-")</f>
        <v>-</v>
      </c>
      <c r="B27" s="48">
        <v>250000</v>
      </c>
      <c r="C27" s="50">
        <f>ROUNDDOWN(F27*調書!H$9/G27+H27,0)</f>
        <v>698</v>
      </c>
      <c r="E27">
        <v>27</v>
      </c>
      <c r="F27" s="49">
        <v>24</v>
      </c>
      <c r="G27" s="49">
        <v>50000</v>
      </c>
      <c r="H27" s="49">
        <v>698</v>
      </c>
    </row>
    <row r="28" spans="1:8">
      <c r="A28" s="47" t="str">
        <f>IF(AND(調書!H$9&lt;B27,調書!H$9&gt;=B28),C28,"-")</f>
        <v>-</v>
      </c>
      <c r="B28" s="48">
        <v>200000</v>
      </c>
      <c r="C28" s="50">
        <f>ROUNDDOWN(F28*調書!H$9/G28+H28,0)</f>
        <v>678</v>
      </c>
      <c r="E28">
        <v>28</v>
      </c>
      <c r="F28" s="49">
        <v>28</v>
      </c>
      <c r="G28" s="49">
        <v>50000</v>
      </c>
      <c r="H28" s="49">
        <v>678</v>
      </c>
    </row>
    <row r="29" spans="1:8">
      <c r="A29" s="47" t="str">
        <f>IF(AND(調書!H$9&lt;B28,調書!H$9&gt;=B29),C29,"-")</f>
        <v>-</v>
      </c>
      <c r="B29" s="48">
        <v>150000</v>
      </c>
      <c r="C29" s="50">
        <f>ROUNDDOWN(F29*調書!H$9/G29+H29,0)</f>
        <v>654</v>
      </c>
      <c r="E29">
        <v>29</v>
      </c>
      <c r="F29" s="49">
        <v>34</v>
      </c>
      <c r="G29" s="49">
        <v>50000</v>
      </c>
      <c r="H29" s="49">
        <v>654</v>
      </c>
    </row>
    <row r="30" spans="1:8">
      <c r="A30" s="47" t="str">
        <f>IF(AND(調書!H$9&lt;B29,調書!H$9&gt;=B30),C30,"-")</f>
        <v>-</v>
      </c>
      <c r="B30" s="48">
        <v>120000</v>
      </c>
      <c r="C30" s="50">
        <f>ROUNDDOWN(F30*調書!H$9/G30+H30,0)</f>
        <v>626</v>
      </c>
      <c r="E30">
        <v>30</v>
      </c>
      <c r="F30" s="49">
        <v>26</v>
      </c>
      <c r="G30" s="49">
        <v>30000</v>
      </c>
      <c r="H30" s="49">
        <v>626</v>
      </c>
    </row>
    <row r="31" spans="1:8">
      <c r="A31" s="47" t="str">
        <f>IF(AND(調書!H$9&lt;B30,調書!H$9&gt;=B31),C31,"-")</f>
        <v>-</v>
      </c>
      <c r="B31" s="48">
        <v>100000</v>
      </c>
      <c r="C31" s="50">
        <f>ROUNDDOWN(F31*調書!H$9/G31+H31,0)</f>
        <v>616</v>
      </c>
      <c r="E31">
        <v>31</v>
      </c>
      <c r="F31" s="49">
        <v>19</v>
      </c>
      <c r="G31" s="49">
        <v>20000</v>
      </c>
      <c r="H31" s="49">
        <v>616</v>
      </c>
    </row>
    <row r="32" spans="1:8">
      <c r="A32" s="47" t="str">
        <f>IF(AND(調書!H$9&lt;B31,調書!H$9&gt;=B32),C32,"-")</f>
        <v>-</v>
      </c>
      <c r="B32" s="48">
        <v>80000</v>
      </c>
      <c r="C32" s="50">
        <f>ROUNDDOWN(F32*調書!H$9/G32+H32,0)</f>
        <v>601</v>
      </c>
      <c r="E32">
        <v>32</v>
      </c>
      <c r="F32" s="49">
        <v>22</v>
      </c>
      <c r="G32" s="49">
        <v>20000</v>
      </c>
      <c r="H32" s="49">
        <v>601</v>
      </c>
    </row>
    <row r="33" spans="1:8">
      <c r="A33" s="47" t="str">
        <f>IF(AND(調書!H$9&lt;B32,調書!H$9&gt;=B33),C33,"-")</f>
        <v>-</v>
      </c>
      <c r="B33" s="48">
        <v>60000</v>
      </c>
      <c r="C33" s="50">
        <f>ROUNDDOWN(F33*調書!H$9/G33+H33,0)</f>
        <v>577</v>
      </c>
      <c r="E33">
        <v>33</v>
      </c>
      <c r="F33" s="49">
        <v>28</v>
      </c>
      <c r="G33" s="49">
        <v>20000</v>
      </c>
      <c r="H33" s="49">
        <v>577</v>
      </c>
    </row>
    <row r="34" spans="1:8">
      <c r="A34" s="47" t="str">
        <f>IF(AND(調書!H$9&lt;B33,調書!H$9&gt;=B34),C34,"-")</f>
        <v>-</v>
      </c>
      <c r="B34" s="48">
        <v>50000</v>
      </c>
      <c r="C34" s="50">
        <f>ROUNDDOWN(F34*調書!H$9/G34+H34,0)</f>
        <v>565</v>
      </c>
      <c r="E34">
        <v>34</v>
      </c>
      <c r="F34" s="49">
        <v>16</v>
      </c>
      <c r="G34" s="49">
        <v>10000</v>
      </c>
      <c r="H34" s="49">
        <v>565</v>
      </c>
    </row>
    <row r="35" spans="1:8">
      <c r="A35" s="47" t="str">
        <f>IF(AND(調書!H$9&lt;B34,調書!H$9&gt;=B35),C35,"-")</f>
        <v>-</v>
      </c>
      <c r="B35" s="48">
        <v>40000</v>
      </c>
      <c r="C35" s="50">
        <f>ROUNDDOWN(F35*調書!H$9/G35+H35,0)</f>
        <v>550</v>
      </c>
      <c r="E35">
        <v>35</v>
      </c>
      <c r="F35" s="49">
        <v>19</v>
      </c>
      <c r="G35" s="49">
        <v>10000</v>
      </c>
      <c r="H35" s="49">
        <v>550</v>
      </c>
    </row>
    <row r="36" spans="1:8">
      <c r="A36" s="47" t="str">
        <f>IF(AND(調書!H$9&lt;B35,調書!H$9&gt;=B36),C36,"-")</f>
        <v>-</v>
      </c>
      <c r="B36" s="48">
        <v>30000</v>
      </c>
      <c r="C36" s="50">
        <f>ROUNDDOWN(F36*調書!H$9/G36+H36,0)</f>
        <v>530</v>
      </c>
      <c r="E36">
        <v>36</v>
      </c>
      <c r="F36" s="49">
        <v>24</v>
      </c>
      <c r="G36" s="49">
        <v>10000</v>
      </c>
      <c r="H36" s="49">
        <v>530</v>
      </c>
    </row>
    <row r="37" spans="1:8">
      <c r="A37" s="47" t="str">
        <f>IF(AND(調書!H$9&lt;B36,調書!H$9&gt;=B37),C37,"-")</f>
        <v>-</v>
      </c>
      <c r="B37" s="48">
        <v>25000</v>
      </c>
      <c r="C37" s="50">
        <f>ROUNDDOWN(F37*調書!H$9/G37+H37,0)</f>
        <v>524</v>
      </c>
      <c r="E37">
        <v>37</v>
      </c>
      <c r="F37" s="49">
        <v>13</v>
      </c>
      <c r="G37" s="49">
        <v>5000</v>
      </c>
      <c r="H37" s="49">
        <v>524</v>
      </c>
    </row>
    <row r="38" spans="1:8">
      <c r="A38" s="47" t="str">
        <f>IF(AND(調書!H$9&lt;B37,調書!H$9&gt;=B38),C38,"-")</f>
        <v>-</v>
      </c>
      <c r="B38" s="48">
        <v>20000</v>
      </c>
      <c r="C38" s="50">
        <f>ROUNDDOWN(F38*調書!H$9/G38+H38,0)</f>
        <v>509</v>
      </c>
      <c r="E38">
        <v>38</v>
      </c>
      <c r="F38" s="49">
        <v>16</v>
      </c>
      <c r="G38" s="49">
        <v>5000</v>
      </c>
      <c r="H38" s="49">
        <v>509</v>
      </c>
    </row>
    <row r="39" spans="1:8">
      <c r="A39" s="47" t="str">
        <f>IF(AND(調書!H$9&lt;B38,調書!H$9&gt;=B39),C39,"-")</f>
        <v>-</v>
      </c>
      <c r="B39" s="48">
        <v>15000</v>
      </c>
      <c r="C39" s="50">
        <f>ROUNDDOWN(F39*調書!H$9/G39+H39,0)</f>
        <v>493</v>
      </c>
      <c r="E39">
        <v>39</v>
      </c>
      <c r="F39" s="49">
        <v>20</v>
      </c>
      <c r="G39" s="49">
        <v>5000</v>
      </c>
      <c r="H39" s="49">
        <v>493</v>
      </c>
    </row>
    <row r="40" spans="1:8">
      <c r="A40" s="47" t="str">
        <f>IF(AND(調書!H$9&lt;B39,調書!H$9&gt;=B40),C40,"-")</f>
        <v>-</v>
      </c>
      <c r="B40" s="48">
        <v>12000</v>
      </c>
      <c r="C40" s="50">
        <f>ROUNDDOWN(F40*調書!H$9/G40+H40,0)</f>
        <v>483</v>
      </c>
      <c r="E40">
        <v>40</v>
      </c>
      <c r="F40" s="49">
        <v>14</v>
      </c>
      <c r="G40" s="49">
        <v>3000</v>
      </c>
      <c r="H40" s="49">
        <v>483</v>
      </c>
    </row>
    <row r="41" spans="1:8">
      <c r="A41" s="47" t="str">
        <f>IF(AND(調書!H$9&lt;B40,調書!H$9&gt;=B41),C41,"-")</f>
        <v>-</v>
      </c>
      <c r="B41" s="48">
        <v>10000</v>
      </c>
      <c r="C41" s="50">
        <f>ROUNDDOWN(F41*調書!H$9/G41+H41,0)</f>
        <v>473</v>
      </c>
      <c r="E41">
        <v>41</v>
      </c>
      <c r="F41" s="49">
        <v>11</v>
      </c>
      <c r="G41" s="49">
        <v>2000</v>
      </c>
      <c r="H41" s="49">
        <v>473</v>
      </c>
    </row>
    <row r="42" spans="1:8">
      <c r="A42" s="47" t="str">
        <f>IF(AND(調書!H$9&lt;B41,調書!H$9&gt;B42),C42,"-")</f>
        <v>-</v>
      </c>
      <c r="B42" s="48">
        <v>0</v>
      </c>
      <c r="C42" s="50">
        <f>ROUNDDOWN(F42*調書!H$9/G42+H42,0)</f>
        <v>397</v>
      </c>
      <c r="E42">
        <v>42</v>
      </c>
      <c r="F42" s="49">
        <v>131</v>
      </c>
      <c r="G42" s="49">
        <v>10000</v>
      </c>
      <c r="H42" s="49">
        <v>397</v>
      </c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1:H47"/>
  <sheetViews>
    <sheetView workbookViewId="0"/>
  </sheetViews>
  <sheetFormatPr defaultRowHeight="13.5"/>
  <cols>
    <col min="1" max="1" width="33.875" customWidth="1"/>
    <col min="2" max="2" width="11.375" bestFit="1" customWidth="1"/>
    <col min="3" max="3" width="10.5" bestFit="1" customWidth="1"/>
    <col min="7" max="7" width="10.375" bestFit="1" customWidth="1"/>
  </cols>
  <sheetData>
    <row r="1" spans="1:8">
      <c r="A1" s="47" t="str">
        <f>IF(調書!H$10&gt;B1,C1,"-")</f>
        <v>-</v>
      </c>
      <c r="B1" s="48">
        <v>300000000</v>
      </c>
      <c r="C1" s="49">
        <f>H1</f>
        <v>2114</v>
      </c>
      <c r="E1">
        <v>1</v>
      </c>
      <c r="F1" s="49"/>
      <c r="G1" s="49"/>
      <c r="H1" s="49">
        <v>2114</v>
      </c>
    </row>
    <row r="2" spans="1:8">
      <c r="A2" s="47" t="str">
        <f>IF(AND(調書!H$10&lt;B1,調書!H$10&gt;=B2),C2,"-")</f>
        <v>-</v>
      </c>
      <c r="B2" s="48">
        <v>250000000</v>
      </c>
      <c r="C2" s="50">
        <f>ROUNDDOWN(F2*調書!H$10/G2+H2,0)</f>
        <v>1736</v>
      </c>
      <c r="E2">
        <v>2</v>
      </c>
      <c r="F2" s="49">
        <v>63</v>
      </c>
      <c r="G2" s="49">
        <v>50000000</v>
      </c>
      <c r="H2" s="49">
        <v>1736</v>
      </c>
    </row>
    <row r="3" spans="1:8">
      <c r="A3" s="47" t="str">
        <f>IF(AND(調書!H$10&lt;B2,調書!H$10&gt;=B3),C3,"-")</f>
        <v>-</v>
      </c>
      <c r="B3" s="48">
        <v>200000000</v>
      </c>
      <c r="C3" s="50">
        <f>ROUNDDOWN(F3*調書!H$10/G3+H3,0)</f>
        <v>1686</v>
      </c>
      <c r="E3">
        <v>3</v>
      </c>
      <c r="F3" s="49">
        <v>73</v>
      </c>
      <c r="G3" s="49">
        <v>50000000</v>
      </c>
      <c r="H3" s="49">
        <v>1686</v>
      </c>
    </row>
    <row r="4" spans="1:8">
      <c r="A4" s="47" t="str">
        <f>IF(AND(調書!H$10&lt;B3,調書!H$10&gt;=B4),C4,"-")</f>
        <v>-</v>
      </c>
      <c r="B4" s="48">
        <v>150000000</v>
      </c>
      <c r="C4" s="50">
        <f>ROUNDDOWN(F4*調書!H$10/G4+H4,0)</f>
        <v>1614</v>
      </c>
      <c r="E4">
        <v>4</v>
      </c>
      <c r="F4" s="49">
        <v>91</v>
      </c>
      <c r="G4" s="49">
        <v>50000000</v>
      </c>
      <c r="H4" s="49">
        <v>1614</v>
      </c>
    </row>
    <row r="5" spans="1:8">
      <c r="A5" s="47" t="str">
        <f>IF(AND(調書!H$10&lt;B4,調書!H$10&gt;=B5),C5,"-")</f>
        <v>-</v>
      </c>
      <c r="B5" s="48">
        <v>120000000</v>
      </c>
      <c r="C5" s="50">
        <f>ROUNDDOWN(F5*調書!H$10/G5+H5,0)</f>
        <v>1557</v>
      </c>
      <c r="E5">
        <v>5</v>
      </c>
      <c r="F5" s="49">
        <v>66</v>
      </c>
      <c r="G5" s="49">
        <v>30000000</v>
      </c>
      <c r="H5" s="49">
        <v>1557</v>
      </c>
    </row>
    <row r="6" spans="1:8">
      <c r="A6" s="47" t="str">
        <f>IF(AND(調書!H$10&lt;B5,調書!H$10&gt;=B6),C6,"-")</f>
        <v>-</v>
      </c>
      <c r="B6" s="48">
        <v>100000000</v>
      </c>
      <c r="C6" s="50">
        <f>ROUNDDOWN(F6*調書!H$10/G6+H6,0)</f>
        <v>1503</v>
      </c>
      <c r="E6">
        <v>6</v>
      </c>
      <c r="F6" s="49">
        <v>53</v>
      </c>
      <c r="G6" s="49">
        <v>20000000</v>
      </c>
      <c r="H6" s="49">
        <v>1503</v>
      </c>
    </row>
    <row r="7" spans="1:8">
      <c r="A7" s="47" t="str">
        <f>IF(AND(調書!H$10&lt;B6,調書!H$10&gt;=B7),C7,"-")</f>
        <v>-</v>
      </c>
      <c r="B7" s="48">
        <v>80000000</v>
      </c>
      <c r="C7" s="50">
        <f>ROUNDDOWN(F7*調書!H$10/G7+H7,0)</f>
        <v>1463</v>
      </c>
      <c r="E7">
        <v>7</v>
      </c>
      <c r="F7" s="49">
        <v>61</v>
      </c>
      <c r="G7" s="49">
        <v>20000000</v>
      </c>
      <c r="H7" s="49">
        <v>1463</v>
      </c>
    </row>
    <row r="8" spans="1:8">
      <c r="A8" s="47" t="str">
        <f>IF(AND(調書!H$10&lt;B7,調書!H$10&gt;=B8),C8,"-")</f>
        <v>-</v>
      </c>
      <c r="B8" s="48">
        <v>60000000</v>
      </c>
      <c r="C8" s="50">
        <f>ROUNDDOWN(F8*調書!H$10/G8+H8,0)</f>
        <v>1407</v>
      </c>
      <c r="E8">
        <v>8</v>
      </c>
      <c r="F8" s="49">
        <v>75</v>
      </c>
      <c r="G8" s="49">
        <v>20000000</v>
      </c>
      <c r="H8" s="49">
        <v>1407</v>
      </c>
    </row>
    <row r="9" spans="1:8">
      <c r="A9" s="47" t="str">
        <f>IF(AND(調書!H$10&lt;B8,調書!H$10&gt;=B9),C9,"-")</f>
        <v>-</v>
      </c>
      <c r="B9" s="48">
        <v>50000000</v>
      </c>
      <c r="C9" s="50">
        <f>ROUNDDOWN(F9*調書!H$10/G9+H9,0)</f>
        <v>1356</v>
      </c>
      <c r="E9">
        <v>9</v>
      </c>
      <c r="F9" s="49">
        <v>46</v>
      </c>
      <c r="G9" s="49">
        <v>10000000</v>
      </c>
      <c r="H9" s="49">
        <v>1356</v>
      </c>
    </row>
    <row r="10" spans="1:8">
      <c r="A10" s="47" t="str">
        <f>IF(AND(調書!H$10&lt;B9,調書!H$10&gt;=B10),C10,"-")</f>
        <v>-</v>
      </c>
      <c r="B10" s="48">
        <v>40000000</v>
      </c>
      <c r="C10" s="50">
        <f>ROUNDDOWN(F10*調書!H$10/G10+H10,0)</f>
        <v>1321</v>
      </c>
      <c r="E10">
        <v>10</v>
      </c>
      <c r="F10" s="49">
        <v>53</v>
      </c>
      <c r="G10" s="49">
        <v>10000000</v>
      </c>
      <c r="H10" s="49">
        <v>1321</v>
      </c>
    </row>
    <row r="11" spans="1:8">
      <c r="A11" s="47" t="str">
        <f>IF(AND(調書!H$10&lt;B10,調書!H$10&gt;=B11),C11,"-")</f>
        <v>-</v>
      </c>
      <c r="B11" s="48">
        <v>30000000</v>
      </c>
      <c r="C11" s="50">
        <f>ROUNDDOWN(F11*調書!H$10/G11+H11,0)</f>
        <v>1269</v>
      </c>
      <c r="E11">
        <v>11</v>
      </c>
      <c r="F11" s="49">
        <v>66</v>
      </c>
      <c r="G11" s="49">
        <v>10000000</v>
      </c>
      <c r="H11" s="49">
        <v>1269</v>
      </c>
    </row>
    <row r="12" spans="1:8">
      <c r="A12" s="47" t="str">
        <f>IF(AND(調書!H$10&lt;B11,調書!H$10&gt;=B12),C12,"-")</f>
        <v>-</v>
      </c>
      <c r="B12" s="48">
        <v>25000000</v>
      </c>
      <c r="C12" s="50">
        <f>ROUNDDOWN(F12*調書!H$10/G12+H12,0)</f>
        <v>1233</v>
      </c>
      <c r="E12">
        <v>12</v>
      </c>
      <c r="F12" s="49">
        <v>39</v>
      </c>
      <c r="G12" s="49">
        <v>5000000</v>
      </c>
      <c r="H12" s="49">
        <v>1233</v>
      </c>
    </row>
    <row r="13" spans="1:8">
      <c r="A13" s="47" t="str">
        <f>IF(AND(調書!H$10&lt;B12,調書!H$10&gt;=B13),C13,"-")</f>
        <v>-</v>
      </c>
      <c r="B13" s="48">
        <v>20000000</v>
      </c>
      <c r="C13" s="50">
        <f>ROUNDDOWN(F13*調書!H$10/G13+H13,0)</f>
        <v>1193</v>
      </c>
      <c r="E13">
        <v>13</v>
      </c>
      <c r="F13" s="49">
        <v>47</v>
      </c>
      <c r="G13" s="49">
        <v>5000000</v>
      </c>
      <c r="H13" s="49">
        <v>1193</v>
      </c>
    </row>
    <row r="14" spans="1:8">
      <c r="A14" s="47" t="str">
        <f>IF(AND(調書!H$10&lt;B13,調書!H$10&gt;=B14),C14,"-")</f>
        <v>-</v>
      </c>
      <c r="B14" s="48">
        <v>15000000</v>
      </c>
      <c r="C14" s="50">
        <f>ROUNDDOWN(F14*調書!H$10/G14+H14,0)</f>
        <v>1153</v>
      </c>
      <c r="E14">
        <v>14</v>
      </c>
      <c r="F14" s="49">
        <v>57</v>
      </c>
      <c r="G14" s="49">
        <v>5000000</v>
      </c>
      <c r="H14" s="49">
        <v>1153</v>
      </c>
    </row>
    <row r="15" spans="1:8">
      <c r="A15" s="47" t="str">
        <f>IF(AND(調書!H$10&lt;B14,調書!H$10&gt;=B15),C15,"-")</f>
        <v>-</v>
      </c>
      <c r="B15" s="48">
        <v>12000000</v>
      </c>
      <c r="C15" s="50">
        <f>ROUNDDOWN(F15*調書!H$10/G15+H15,0)</f>
        <v>1114</v>
      </c>
      <c r="E15">
        <v>15</v>
      </c>
      <c r="F15" s="49">
        <v>42</v>
      </c>
      <c r="G15" s="49">
        <v>3000000</v>
      </c>
      <c r="H15" s="49">
        <v>1114</v>
      </c>
    </row>
    <row r="16" spans="1:8">
      <c r="A16" s="47" t="str">
        <f>IF(AND(調書!H$10&lt;B15,調書!H$10&gt;=B16),C16,"-")</f>
        <v>-</v>
      </c>
      <c r="B16" s="48">
        <v>10000000</v>
      </c>
      <c r="C16" s="50">
        <f>ROUNDDOWN(F16*調書!H$10/G16+H16,0)</f>
        <v>1084</v>
      </c>
      <c r="E16">
        <v>16</v>
      </c>
      <c r="F16" s="49">
        <v>33</v>
      </c>
      <c r="G16" s="49">
        <v>2000000</v>
      </c>
      <c r="H16" s="49">
        <v>1084</v>
      </c>
    </row>
    <row r="17" spans="1:8">
      <c r="A17" s="47" t="str">
        <f>IF(AND(調書!H$10&lt;B16,調書!H$10&gt;=B17),C17,"-")</f>
        <v>-</v>
      </c>
      <c r="B17" s="48">
        <v>8000000</v>
      </c>
      <c r="C17" s="50">
        <f>ROUNDDOWN(F17*調書!H$10/G17+H17,0)</f>
        <v>1054</v>
      </c>
      <c r="E17">
        <v>17</v>
      </c>
      <c r="F17" s="49">
        <v>39</v>
      </c>
      <c r="G17" s="49">
        <v>2000000</v>
      </c>
      <c r="H17" s="49">
        <v>1054</v>
      </c>
    </row>
    <row r="18" spans="1:8">
      <c r="A18" s="47" t="str">
        <f>IF(AND(調書!H$10&lt;B17,調書!H$10&gt;=B18),C18,"-")</f>
        <v>-</v>
      </c>
      <c r="B18" s="48">
        <v>6000000</v>
      </c>
      <c r="C18" s="50">
        <f>ROUNDDOWN(F18*調書!H$10/G18+H18,0)</f>
        <v>1022</v>
      </c>
      <c r="E18">
        <v>18</v>
      </c>
      <c r="F18" s="49">
        <v>47</v>
      </c>
      <c r="G18" s="49">
        <v>2000000</v>
      </c>
      <c r="H18" s="49">
        <v>1022</v>
      </c>
    </row>
    <row r="19" spans="1:8">
      <c r="A19" s="47" t="str">
        <f>IF(AND(調書!H$10&lt;B18,調書!H$10&gt;=B19),C19,"-")</f>
        <v>-</v>
      </c>
      <c r="B19" s="48">
        <v>5000000</v>
      </c>
      <c r="C19" s="50">
        <f>ROUNDDOWN(F19*調書!H$10/G19+H19,0)</f>
        <v>989</v>
      </c>
      <c r="E19">
        <v>19</v>
      </c>
      <c r="F19" s="49">
        <v>29</v>
      </c>
      <c r="G19" s="49">
        <v>1000000</v>
      </c>
      <c r="H19" s="49">
        <v>989</v>
      </c>
    </row>
    <row r="20" spans="1:8">
      <c r="A20" s="47" t="str">
        <f>IF(AND(調書!H$10&lt;B19,調書!H$10&gt;=B20),C20,"-")</f>
        <v>-</v>
      </c>
      <c r="B20" s="48">
        <v>4000000</v>
      </c>
      <c r="C20" s="50">
        <f>ROUNDDOWN(F20*調書!H$10/G20+H20,0)</f>
        <v>964</v>
      </c>
      <c r="E20">
        <v>20</v>
      </c>
      <c r="F20" s="49">
        <v>34</v>
      </c>
      <c r="G20" s="49">
        <v>1000000</v>
      </c>
      <c r="H20" s="49">
        <v>964</v>
      </c>
    </row>
    <row r="21" spans="1:8">
      <c r="A21" s="47" t="str">
        <f>IF(AND(調書!H$10&lt;B20,調書!H$10&gt;=B21),C21,"-")</f>
        <v>-</v>
      </c>
      <c r="B21" s="48">
        <v>3000000</v>
      </c>
      <c r="C21" s="50">
        <f>ROUNDDOWN(F21*調書!H$10/G21+H21,0)</f>
        <v>936</v>
      </c>
      <c r="E21">
        <v>21</v>
      </c>
      <c r="F21" s="49">
        <v>41</v>
      </c>
      <c r="G21" s="49">
        <v>1000000</v>
      </c>
      <c r="H21" s="49">
        <v>936</v>
      </c>
    </row>
    <row r="22" spans="1:8">
      <c r="A22" s="47" t="str">
        <f>IF(AND(調書!H$10&lt;B21,調書!H$10&gt;=B22),C22,"-")</f>
        <v>-</v>
      </c>
      <c r="B22" s="48">
        <v>2500000</v>
      </c>
      <c r="C22" s="50">
        <f>ROUNDDOWN(F22*調書!H$10/G22+H22,0)</f>
        <v>909</v>
      </c>
      <c r="E22">
        <v>22</v>
      </c>
      <c r="F22" s="49">
        <v>25</v>
      </c>
      <c r="G22" s="49">
        <v>500000</v>
      </c>
      <c r="H22" s="49">
        <v>909</v>
      </c>
    </row>
    <row r="23" spans="1:8">
      <c r="A23" s="47" t="str">
        <f>IF(AND(調書!H$10&lt;B22,調書!H$10&gt;=B23),C23,"-")</f>
        <v>-</v>
      </c>
      <c r="B23" s="48">
        <v>2000000</v>
      </c>
      <c r="C23" s="50">
        <f>ROUNDDOWN(F23*調書!H$10/G23+H23,0)</f>
        <v>889</v>
      </c>
      <c r="E23">
        <v>23</v>
      </c>
      <c r="F23" s="49">
        <v>29</v>
      </c>
      <c r="G23" s="49">
        <v>500000</v>
      </c>
      <c r="H23" s="49">
        <v>889</v>
      </c>
    </row>
    <row r="24" spans="1:8">
      <c r="A24" s="47" t="str">
        <f>IF(AND(調書!H$10&lt;B23,調書!H$10&gt;=B24),C24,"-")</f>
        <v>-</v>
      </c>
      <c r="B24" s="48">
        <v>1500000</v>
      </c>
      <c r="C24" s="50">
        <f>ROUNDDOWN(F24*調書!H$10/G24+H24,0)</f>
        <v>861</v>
      </c>
      <c r="E24">
        <v>24</v>
      </c>
      <c r="F24" s="49">
        <v>36</v>
      </c>
      <c r="G24" s="49">
        <v>500000</v>
      </c>
      <c r="H24" s="49">
        <v>861</v>
      </c>
    </row>
    <row r="25" spans="1:8">
      <c r="A25" s="47" t="str">
        <f>IF(AND(調書!H$10&lt;B24,調書!H$10&gt;=B25),C25,"-")</f>
        <v>-</v>
      </c>
      <c r="B25" s="48">
        <v>1200000</v>
      </c>
      <c r="C25" s="50">
        <f>ROUNDDOWN(F25*調書!H$10/G25+H25,0)</f>
        <v>834</v>
      </c>
      <c r="E25">
        <v>25</v>
      </c>
      <c r="F25" s="49">
        <v>27</v>
      </c>
      <c r="G25" s="49">
        <v>300000</v>
      </c>
      <c r="H25" s="49">
        <v>834</v>
      </c>
    </row>
    <row r="26" spans="1:8">
      <c r="A26" s="47" t="str">
        <f>IF(AND(調書!H$10&lt;B25,調書!H$10&gt;=B26),C26,"-")</f>
        <v>-</v>
      </c>
      <c r="B26" s="48">
        <v>1000000</v>
      </c>
      <c r="C26" s="50">
        <f>ROUNDDOWN(F26*調書!H$10/G26+H26,0)</f>
        <v>816</v>
      </c>
      <c r="E26">
        <v>26</v>
      </c>
      <c r="F26" s="49">
        <v>21</v>
      </c>
      <c r="G26" s="49">
        <v>200000</v>
      </c>
      <c r="H26" s="49">
        <v>816</v>
      </c>
    </row>
    <row r="27" spans="1:8">
      <c r="A27" s="47" t="str">
        <f>IF(AND(調書!H$10&lt;B26,調書!H$10&gt;=B27),C27,"-")</f>
        <v>-</v>
      </c>
      <c r="B27" s="48">
        <v>800000</v>
      </c>
      <c r="C27" s="50">
        <f>ROUNDDOWN(F27*調書!H$10/G27+H27,0)</f>
        <v>801</v>
      </c>
      <c r="E27">
        <v>27</v>
      </c>
      <c r="F27" s="49">
        <v>24</v>
      </c>
      <c r="G27" s="49">
        <v>200000</v>
      </c>
      <c r="H27" s="49">
        <v>801</v>
      </c>
    </row>
    <row r="28" spans="1:8">
      <c r="A28" s="47" t="str">
        <f>IF(AND(調書!H$10&lt;B27,調書!H$10&gt;=B28),C28,"-")</f>
        <v>-</v>
      </c>
      <c r="B28" s="48">
        <v>600000</v>
      </c>
      <c r="C28" s="50">
        <f>ROUNDDOWN(F28*調書!H$10/G28+H28,0)</f>
        <v>777</v>
      </c>
      <c r="E28">
        <v>28</v>
      </c>
      <c r="F28" s="49">
        <v>30</v>
      </c>
      <c r="G28" s="49">
        <v>200000</v>
      </c>
      <c r="H28" s="49">
        <v>777</v>
      </c>
    </row>
    <row r="29" spans="1:8">
      <c r="A29" s="47" t="str">
        <f>IF(AND(調書!H$10&lt;B28,調書!H$10&gt;=B29),C29,"-")</f>
        <v>-</v>
      </c>
      <c r="B29" s="48">
        <v>500000</v>
      </c>
      <c r="C29" s="50">
        <f>ROUNDDOWN(F29*調書!H$10/G29+H29,0)</f>
        <v>759</v>
      </c>
      <c r="E29">
        <v>29</v>
      </c>
      <c r="F29" s="49">
        <v>18</v>
      </c>
      <c r="G29" s="49">
        <v>100000</v>
      </c>
      <c r="H29" s="49">
        <v>759</v>
      </c>
    </row>
    <row r="30" spans="1:8">
      <c r="A30" s="47" t="str">
        <f>IF(AND(調書!H$10&lt;B29,調書!H$10&gt;=B30),C30,"-")</f>
        <v>-</v>
      </c>
      <c r="B30" s="48">
        <v>400000</v>
      </c>
      <c r="C30" s="50">
        <f>ROUNDDOWN(F30*調書!H$10/G30+H30,0)</f>
        <v>744</v>
      </c>
      <c r="E30">
        <v>30</v>
      </c>
      <c r="F30" s="49">
        <v>21</v>
      </c>
      <c r="G30" s="49">
        <v>100000</v>
      </c>
      <c r="H30" s="49">
        <v>744</v>
      </c>
    </row>
    <row r="31" spans="1:8">
      <c r="A31" s="47" t="str">
        <f>IF(AND(調書!H$10&lt;B30,調書!H$10&gt;=B31),C31,"-")</f>
        <v>-</v>
      </c>
      <c r="B31" s="48">
        <v>300000</v>
      </c>
      <c r="C31" s="50">
        <f>ROUNDDOWN(F31*調書!H$10/G31+H31,0)</f>
        <v>720</v>
      </c>
      <c r="E31">
        <v>31</v>
      </c>
      <c r="F31" s="49">
        <v>27</v>
      </c>
      <c r="G31" s="49">
        <v>100000</v>
      </c>
      <c r="H31" s="49">
        <v>720</v>
      </c>
    </row>
    <row r="32" spans="1:8">
      <c r="A32" s="47" t="str">
        <f>IF(AND(調書!H$10&lt;B31,調書!H$10&gt;=B32),C32,"-")</f>
        <v>-</v>
      </c>
      <c r="B32" s="48">
        <v>250000</v>
      </c>
      <c r="C32" s="50">
        <f>ROUNDDOWN(F32*調書!H$10/G32+H32,0)</f>
        <v>711</v>
      </c>
      <c r="E32">
        <v>32</v>
      </c>
      <c r="F32" s="49">
        <v>15</v>
      </c>
      <c r="G32" s="49">
        <v>50000</v>
      </c>
      <c r="H32" s="49">
        <v>711</v>
      </c>
    </row>
    <row r="33" spans="1:8">
      <c r="A33" s="47" t="str">
        <f>IF(AND(調書!H$10&lt;B32,調書!H$10&gt;=B33),C33,"-")</f>
        <v>-</v>
      </c>
      <c r="B33" s="48">
        <v>200000</v>
      </c>
      <c r="C33" s="50">
        <f>ROUNDDOWN(F33*調書!H$10/G33+H33,0)</f>
        <v>691</v>
      </c>
      <c r="E33">
        <v>33</v>
      </c>
      <c r="F33" s="49">
        <v>19</v>
      </c>
      <c r="G33" s="49">
        <v>50000</v>
      </c>
      <c r="H33" s="49">
        <v>691</v>
      </c>
    </row>
    <row r="34" spans="1:8">
      <c r="A34" s="47" t="str">
        <f>IF(AND(調書!H$10&lt;B33,調書!H$10&gt;=B34),C34,"-")</f>
        <v>-</v>
      </c>
      <c r="B34" s="48">
        <v>150000</v>
      </c>
      <c r="C34" s="50">
        <f>ROUNDDOWN(F34*調書!H$10/G34+H34,0)</f>
        <v>675</v>
      </c>
      <c r="E34">
        <v>34</v>
      </c>
      <c r="F34" s="49">
        <v>23</v>
      </c>
      <c r="G34" s="49">
        <v>50000</v>
      </c>
      <c r="H34" s="49">
        <v>675</v>
      </c>
    </row>
    <row r="35" spans="1:8">
      <c r="A35" s="47" t="str">
        <f>IF(AND(調書!H$10&lt;B34,調書!H$10&gt;=B35),C35,"-")</f>
        <v>-</v>
      </c>
      <c r="B35" s="48">
        <v>120000</v>
      </c>
      <c r="C35" s="50">
        <f>ROUNDDOWN(F35*調書!H$10/G35+H35,0)</f>
        <v>664</v>
      </c>
      <c r="E35">
        <v>35</v>
      </c>
      <c r="F35" s="49">
        <v>16</v>
      </c>
      <c r="G35" s="49">
        <v>30000</v>
      </c>
      <c r="H35" s="49">
        <v>664</v>
      </c>
    </row>
    <row r="36" spans="1:8">
      <c r="A36" s="47" t="str">
        <f>IF(AND(調書!H$10&lt;B35,調書!H$10&gt;=B36),C36,"-")</f>
        <v>-</v>
      </c>
      <c r="B36" s="48">
        <v>100000</v>
      </c>
      <c r="C36" s="50">
        <f>ROUNDDOWN(F36*調書!H$10/G36+H36,0)</f>
        <v>650</v>
      </c>
      <c r="E36">
        <v>36</v>
      </c>
      <c r="F36" s="49">
        <v>13</v>
      </c>
      <c r="G36" s="49">
        <v>20000</v>
      </c>
      <c r="H36" s="49">
        <v>650</v>
      </c>
    </row>
    <row r="37" spans="1:8">
      <c r="A37" s="47" t="str">
        <f>IF(AND(調書!H$10&lt;B36,調書!H$10&gt;=B37),C37,"-")</f>
        <v>-</v>
      </c>
      <c r="B37" s="48">
        <v>80000</v>
      </c>
      <c r="C37" s="50">
        <f>ROUNDDOWN(F37*調書!H$10/G37+H37,0)</f>
        <v>635</v>
      </c>
      <c r="E37">
        <v>37</v>
      </c>
      <c r="F37" s="49">
        <v>16</v>
      </c>
      <c r="G37" s="49">
        <v>20000</v>
      </c>
      <c r="H37" s="49">
        <v>635</v>
      </c>
    </row>
    <row r="38" spans="1:8">
      <c r="A38" s="47" t="str">
        <f>IF(AND(調書!H$10&lt;B37,調書!H$10&gt;=B38),C38,"-")</f>
        <v>-</v>
      </c>
      <c r="B38" s="48">
        <v>60000</v>
      </c>
      <c r="C38" s="50">
        <f>ROUNDDOWN(F38*調書!H$10/G38+H38,0)</f>
        <v>623</v>
      </c>
      <c r="E38">
        <v>38</v>
      </c>
      <c r="F38" s="49">
        <v>19</v>
      </c>
      <c r="G38" s="49">
        <v>20000</v>
      </c>
      <c r="H38" s="49">
        <v>623</v>
      </c>
    </row>
    <row r="39" spans="1:8">
      <c r="A39" s="47" t="str">
        <f>IF(AND(調書!H$10&lt;B38,調書!H$10&gt;=B39),C39,"-")</f>
        <v>-</v>
      </c>
      <c r="B39" s="48">
        <v>50000</v>
      </c>
      <c r="C39" s="50">
        <f>ROUNDDOWN(F39*調書!H$10/G39+H39,0)</f>
        <v>614</v>
      </c>
      <c r="E39">
        <v>39</v>
      </c>
      <c r="F39" s="49">
        <v>11</v>
      </c>
      <c r="G39" s="49">
        <v>10000</v>
      </c>
      <c r="H39" s="49">
        <v>614</v>
      </c>
    </row>
    <row r="40" spans="1:8">
      <c r="A40" s="47" t="str">
        <f>IF(AND(調書!H$10&lt;B39,調書!H$10&gt;=B40),C40,"-")</f>
        <v>-</v>
      </c>
      <c r="B40" s="48">
        <v>40000</v>
      </c>
      <c r="C40" s="50">
        <f>ROUNDDOWN(F40*調書!H$10/G40+H40,0)</f>
        <v>599</v>
      </c>
      <c r="E40">
        <v>40</v>
      </c>
      <c r="F40" s="49">
        <v>14</v>
      </c>
      <c r="G40" s="49">
        <v>10000</v>
      </c>
      <c r="H40" s="49">
        <v>599</v>
      </c>
    </row>
    <row r="41" spans="1:8">
      <c r="A41" s="47" t="str">
        <f>IF(AND(調書!H$10&lt;B40,調書!H$10&gt;=B41),C41,"-")</f>
        <v>-</v>
      </c>
      <c r="B41" s="48">
        <v>30000</v>
      </c>
      <c r="C41" s="50">
        <f>ROUNDDOWN(F41*調書!H$10/G41+H41,0)</f>
        <v>591</v>
      </c>
      <c r="E41">
        <v>41</v>
      </c>
      <c r="F41" s="49">
        <v>16</v>
      </c>
      <c r="G41" s="49">
        <v>10000</v>
      </c>
      <c r="H41" s="49">
        <v>591</v>
      </c>
    </row>
    <row r="42" spans="1:8">
      <c r="A42" s="47" t="str">
        <f>IF(AND(調書!H$10&lt;B41,調書!H$10&gt;=B42),C42,"-")</f>
        <v>-</v>
      </c>
      <c r="B42" s="48">
        <v>25000</v>
      </c>
      <c r="C42" s="50">
        <f>ROUNDDOWN(F42*調書!H$10/G42+H42,0)</f>
        <v>579</v>
      </c>
      <c r="E42">
        <v>42</v>
      </c>
      <c r="F42" s="49">
        <v>10</v>
      </c>
      <c r="G42" s="49">
        <v>5000</v>
      </c>
      <c r="H42" s="49">
        <v>579</v>
      </c>
    </row>
    <row r="43" spans="1:8">
      <c r="A43" s="47" t="str">
        <f>IF(AND(調書!H$10&lt;B42,調書!H$10&gt;=B43),C43,"-")</f>
        <v>-</v>
      </c>
      <c r="B43" s="48">
        <v>20000</v>
      </c>
      <c r="C43" s="50">
        <f>ROUNDDOWN(F43*調書!H$10/G43+H43,0)</f>
        <v>569</v>
      </c>
      <c r="E43">
        <v>43</v>
      </c>
      <c r="F43" s="49">
        <v>12</v>
      </c>
      <c r="G43" s="49">
        <v>5000</v>
      </c>
      <c r="H43" s="49">
        <v>569</v>
      </c>
    </row>
    <row r="44" spans="1:8">
      <c r="A44" s="47" t="str">
        <f>IF(AND(調書!H$10&lt;B43,調書!H$10&gt;=B44),C44,"-")</f>
        <v>-</v>
      </c>
      <c r="B44" s="48">
        <v>15000</v>
      </c>
      <c r="C44" s="50">
        <f>ROUNDDOWN(F44*調書!H$10/G44+H44,0)</f>
        <v>561</v>
      </c>
      <c r="E44">
        <v>44</v>
      </c>
      <c r="F44" s="49">
        <v>14</v>
      </c>
      <c r="G44" s="49">
        <v>5000</v>
      </c>
      <c r="H44" s="49">
        <v>561</v>
      </c>
    </row>
    <row r="45" spans="1:8">
      <c r="A45" s="47" t="str">
        <f>IF(AND(調書!H$10&lt;B44,調書!H$10&gt;=B45),C45,"-")</f>
        <v>-</v>
      </c>
      <c r="B45" s="48">
        <v>12000</v>
      </c>
      <c r="C45" s="50">
        <f>ROUNDDOWN(F45*調書!H$10/G45+H45,0)</f>
        <v>548</v>
      </c>
      <c r="E45">
        <v>45</v>
      </c>
      <c r="F45" s="49">
        <v>11</v>
      </c>
      <c r="G45" s="49">
        <v>3000</v>
      </c>
      <c r="H45" s="49">
        <v>548</v>
      </c>
    </row>
    <row r="46" spans="1:8">
      <c r="A46" s="47" t="str">
        <f>IF(AND(調書!H$10&lt;B45,調書!H$10&gt;=B46),C46,"-")</f>
        <v>-</v>
      </c>
      <c r="B46" s="48">
        <v>10000</v>
      </c>
      <c r="C46" s="50">
        <f>ROUNDDOWN(F46*調書!H$10/G46+H46,0)</f>
        <v>544</v>
      </c>
      <c r="E46">
        <v>46</v>
      </c>
      <c r="F46" s="49">
        <v>8</v>
      </c>
      <c r="G46" s="49">
        <v>2000</v>
      </c>
      <c r="H46" s="49">
        <v>544</v>
      </c>
    </row>
    <row r="47" spans="1:8">
      <c r="A47" s="47" t="str">
        <f>IF(AND(調書!H$10&lt;B46,調書!H$10&gt;B47),C47,"-")</f>
        <v>-</v>
      </c>
      <c r="B47" s="48">
        <v>0</v>
      </c>
      <c r="C47" s="50">
        <f>ROUNDDOWN(F47*調書!H$10/G47+H47,0)</f>
        <v>361</v>
      </c>
      <c r="E47">
        <v>47</v>
      </c>
      <c r="F47" s="49">
        <v>223</v>
      </c>
      <c r="G47" s="49">
        <v>10000</v>
      </c>
      <c r="H47" s="49">
        <v>361</v>
      </c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/>
  <dimension ref="A1:H38"/>
  <sheetViews>
    <sheetView workbookViewId="0"/>
  </sheetViews>
  <sheetFormatPr defaultRowHeight="13.5"/>
  <cols>
    <col min="1" max="1" width="33.875" customWidth="1"/>
    <col min="2" max="2" width="11.375" bestFit="1" customWidth="1"/>
    <col min="3" max="3" width="10.5" bestFit="1" customWidth="1"/>
    <col min="7" max="7" width="9.375" bestFit="1" customWidth="1"/>
  </cols>
  <sheetData>
    <row r="1" spans="1:8">
      <c r="A1" s="47" t="str">
        <f>IF(調書!H$11&gt;B1,C1,"-")</f>
        <v>-</v>
      </c>
      <c r="B1" s="48">
        <v>30000000</v>
      </c>
      <c r="C1" s="49">
        <f>H1</f>
        <v>2447</v>
      </c>
      <c r="E1">
        <v>1</v>
      </c>
      <c r="F1" s="49"/>
      <c r="G1" s="49"/>
      <c r="H1" s="49">
        <v>2447</v>
      </c>
    </row>
    <row r="2" spans="1:8">
      <c r="A2" s="47" t="str">
        <f>IF(AND(調書!H$11&lt;B1,調書!H$11&gt;=B2),C2,"-")</f>
        <v>-</v>
      </c>
      <c r="B2" s="48">
        <v>25000000</v>
      </c>
      <c r="C2" s="50">
        <f>ROUNDDOWN(F2*調書!H$11/G2+H2,0)</f>
        <v>1643</v>
      </c>
      <c r="E2">
        <v>2</v>
      </c>
      <c r="F2" s="49">
        <v>134</v>
      </c>
      <c r="G2" s="49">
        <v>5000000</v>
      </c>
      <c r="H2" s="49">
        <v>1643</v>
      </c>
    </row>
    <row r="3" spans="1:8">
      <c r="A3" s="47" t="str">
        <f>IF(AND(調書!H$11&lt;B2,調書!H$11&gt;=B3),C3,"-")</f>
        <v>-</v>
      </c>
      <c r="B3" s="48">
        <v>20000000</v>
      </c>
      <c r="C3" s="50">
        <f>ROUNDDOWN(F3*調書!H$11/G3+H3,0)</f>
        <v>1558</v>
      </c>
      <c r="E3">
        <v>3</v>
      </c>
      <c r="F3" s="49">
        <v>151</v>
      </c>
      <c r="G3" s="49">
        <v>5000000</v>
      </c>
      <c r="H3" s="49">
        <v>1558</v>
      </c>
    </row>
    <row r="4" spans="1:8">
      <c r="A4" s="47" t="str">
        <f>IF(AND(調書!H$11&lt;B3,調書!H$11&gt;=B4),C4,"-")</f>
        <v>-</v>
      </c>
      <c r="B4" s="48">
        <v>15000000</v>
      </c>
      <c r="C4" s="50">
        <f>ROUNDDOWN(F4*調書!H$11/G4+H4,0)</f>
        <v>1462</v>
      </c>
      <c r="E4">
        <v>4</v>
      </c>
      <c r="F4" s="49">
        <v>175</v>
      </c>
      <c r="G4" s="49">
        <v>5000000</v>
      </c>
      <c r="H4" s="49">
        <v>1462</v>
      </c>
    </row>
    <row r="5" spans="1:8">
      <c r="A5" s="47" t="str">
        <f>IF(AND(調書!H$11&lt;B4,調書!H$11&gt;=B5),C5,"-")</f>
        <v>-</v>
      </c>
      <c r="B5" s="48">
        <v>12000000</v>
      </c>
      <c r="C5" s="50">
        <f>ROUNDDOWN(F5*調書!H$11/G5+H5,0)</f>
        <v>1372</v>
      </c>
      <c r="E5">
        <v>5</v>
      </c>
      <c r="F5" s="49">
        <v>123</v>
      </c>
      <c r="G5" s="49">
        <v>3000000</v>
      </c>
      <c r="H5" s="49">
        <v>1372</v>
      </c>
    </row>
    <row r="6" spans="1:8">
      <c r="A6" s="47" t="str">
        <f>IF(AND(調書!H$11&lt;B5,調書!H$11&gt;=B6),C6,"-")</f>
        <v>-</v>
      </c>
      <c r="B6" s="48">
        <v>10000000</v>
      </c>
      <c r="C6" s="50">
        <f>ROUNDDOWN(F6*調書!H$11/G6+H6,0)</f>
        <v>1306</v>
      </c>
      <c r="E6">
        <v>6</v>
      </c>
      <c r="F6" s="49">
        <v>93</v>
      </c>
      <c r="G6" s="49">
        <v>2000000</v>
      </c>
      <c r="H6" s="49">
        <v>1306</v>
      </c>
    </row>
    <row r="7" spans="1:8">
      <c r="A7" s="47" t="str">
        <f>IF(AND(調書!H$11&lt;B6,調書!H$11&gt;=B7),C7,"-")</f>
        <v>-</v>
      </c>
      <c r="B7" s="48">
        <v>8000000</v>
      </c>
      <c r="C7" s="50">
        <f>ROUNDDOWN(F7*調書!H$11/G7+H7,0)</f>
        <v>1251</v>
      </c>
      <c r="E7">
        <v>7</v>
      </c>
      <c r="F7" s="49">
        <v>104</v>
      </c>
      <c r="G7" s="49">
        <v>2000000</v>
      </c>
      <c r="H7" s="49">
        <v>1251</v>
      </c>
    </row>
    <row r="8" spans="1:8">
      <c r="A8" s="47" t="str">
        <f>IF(AND(調書!H$11&lt;B7,調書!H$11&gt;=B8),C8,"-")</f>
        <v>-</v>
      </c>
      <c r="B8" s="48">
        <v>6000000</v>
      </c>
      <c r="C8" s="50">
        <f>ROUNDDOWN(F8*調書!H$11/G8+H8,0)</f>
        <v>1179</v>
      </c>
      <c r="E8">
        <v>8</v>
      </c>
      <c r="F8" s="49">
        <v>122</v>
      </c>
      <c r="G8" s="49">
        <v>2000000</v>
      </c>
      <c r="H8" s="49">
        <v>1179</v>
      </c>
    </row>
    <row r="9" spans="1:8">
      <c r="A9" s="47" t="str">
        <f>IF(AND(調書!H$11&lt;B8,調書!H$11&gt;=B9),C9,"-")</f>
        <v>-</v>
      </c>
      <c r="B9" s="48">
        <v>5000000</v>
      </c>
      <c r="C9" s="50">
        <f>ROUNDDOWN(F9*調書!H$11/G9+H9,0)</f>
        <v>1125</v>
      </c>
      <c r="E9">
        <v>9</v>
      </c>
      <c r="F9" s="49">
        <v>70</v>
      </c>
      <c r="G9" s="49">
        <v>1000000</v>
      </c>
      <c r="H9" s="49">
        <v>1125</v>
      </c>
    </row>
    <row r="10" spans="1:8">
      <c r="A10" s="47" t="str">
        <f>IF(AND(調書!H$11&lt;B9,調書!H$11&gt;=B10),C10,"-")</f>
        <v>-</v>
      </c>
      <c r="B10" s="48">
        <v>4000000</v>
      </c>
      <c r="C10" s="50">
        <f>ROUNDDOWN(F10*調書!H$11/G10+H10,0)</f>
        <v>1080</v>
      </c>
      <c r="E10">
        <v>10</v>
      </c>
      <c r="F10" s="49">
        <v>79</v>
      </c>
      <c r="G10" s="49">
        <v>1000000</v>
      </c>
      <c r="H10" s="49">
        <v>1080</v>
      </c>
    </row>
    <row r="11" spans="1:8">
      <c r="A11" s="47" t="str">
        <f>IF(AND(調書!H$11&lt;B10,調書!H$11&gt;=B11),C11,"-")</f>
        <v>-</v>
      </c>
      <c r="B11" s="48">
        <v>3000000</v>
      </c>
      <c r="C11" s="50">
        <f>ROUNDDOWN(F11*調書!H$11/G11+H11,0)</f>
        <v>1028</v>
      </c>
      <c r="E11">
        <v>11</v>
      </c>
      <c r="F11" s="49">
        <v>92</v>
      </c>
      <c r="G11" s="49">
        <v>1000000</v>
      </c>
      <c r="H11" s="49">
        <v>1028</v>
      </c>
    </row>
    <row r="12" spans="1:8">
      <c r="A12" s="47" t="str">
        <f>IF(AND(調書!H$11&lt;B11,調書!H$11&gt;=B12),C12,"-")</f>
        <v>-</v>
      </c>
      <c r="B12" s="48">
        <v>2500000</v>
      </c>
      <c r="C12" s="50">
        <f>ROUNDDOWN(F12*調書!H$11/G12+H12,0)</f>
        <v>980</v>
      </c>
      <c r="E12">
        <v>12</v>
      </c>
      <c r="F12" s="49">
        <v>54</v>
      </c>
      <c r="G12" s="49">
        <v>500000</v>
      </c>
      <c r="H12" s="49">
        <v>980</v>
      </c>
    </row>
    <row r="13" spans="1:8">
      <c r="A13" s="47" t="str">
        <f>IF(AND(調書!H$11&lt;B12,調書!H$11&gt;=B13),C13,"-")</f>
        <v>-</v>
      </c>
      <c r="B13" s="48">
        <v>2000000</v>
      </c>
      <c r="C13" s="50">
        <f>ROUNDDOWN(F13*調書!H$11/G13+H13,0)</f>
        <v>950</v>
      </c>
      <c r="E13">
        <v>13</v>
      </c>
      <c r="F13" s="49">
        <v>60</v>
      </c>
      <c r="G13" s="49">
        <v>500000</v>
      </c>
      <c r="H13" s="49">
        <v>950</v>
      </c>
    </row>
    <row r="14" spans="1:8">
      <c r="A14" s="47" t="str">
        <f>IF(AND(調書!H$11&lt;B13,調書!H$11&gt;=B14),C14,"-")</f>
        <v>-</v>
      </c>
      <c r="B14" s="48">
        <v>1500000</v>
      </c>
      <c r="C14" s="50">
        <f>ROUNDDOWN(F14*調書!H$11/G14+H14,0)</f>
        <v>910</v>
      </c>
      <c r="E14">
        <v>14</v>
      </c>
      <c r="F14" s="49">
        <v>70</v>
      </c>
      <c r="G14" s="49">
        <v>500000</v>
      </c>
      <c r="H14" s="49">
        <v>910</v>
      </c>
    </row>
    <row r="15" spans="1:8">
      <c r="A15" s="47" t="str">
        <f>IF(AND(調書!H$11&lt;B14,調書!H$11&gt;=B15),C15,"-")</f>
        <v>-</v>
      </c>
      <c r="B15" s="48">
        <v>1200000</v>
      </c>
      <c r="C15" s="50">
        <f>ROUNDDOWN(F15*調書!H$11/G15+H15,0)</f>
        <v>880</v>
      </c>
      <c r="E15">
        <v>15</v>
      </c>
      <c r="F15" s="49">
        <v>48</v>
      </c>
      <c r="G15" s="49">
        <v>300000</v>
      </c>
      <c r="H15" s="49">
        <v>880</v>
      </c>
    </row>
    <row r="16" spans="1:8">
      <c r="A16" s="47" t="str">
        <f>IF(AND(調書!H$11&lt;B15,調書!H$11&gt;=B16),C16,"-")</f>
        <v>-</v>
      </c>
      <c r="B16" s="48">
        <v>1000000</v>
      </c>
      <c r="C16" s="50">
        <f>ROUNDDOWN(F16*調書!H$11/G16+H16,0)</f>
        <v>850</v>
      </c>
      <c r="E16">
        <v>16</v>
      </c>
      <c r="F16" s="49">
        <v>37</v>
      </c>
      <c r="G16" s="49">
        <v>200000</v>
      </c>
      <c r="H16" s="49">
        <v>850</v>
      </c>
    </row>
    <row r="17" spans="1:8">
      <c r="A17" s="47" t="str">
        <f>IF(AND(調書!H$11&lt;B16,調書!H$11&gt;=B17),C17,"-")</f>
        <v>-</v>
      </c>
      <c r="B17" s="48">
        <v>800000</v>
      </c>
      <c r="C17" s="50">
        <f>ROUNDDOWN(F17*調書!H$11/G17+H17,0)</f>
        <v>825</v>
      </c>
      <c r="E17">
        <v>17</v>
      </c>
      <c r="F17" s="49">
        <v>42</v>
      </c>
      <c r="G17" s="49">
        <v>200000</v>
      </c>
      <c r="H17" s="49">
        <v>825</v>
      </c>
    </row>
    <row r="18" spans="1:8">
      <c r="A18" s="47" t="str">
        <f>IF(AND(調書!H$11&lt;B17,調書!H$11&gt;=B18),C18,"-")</f>
        <v>-</v>
      </c>
      <c r="B18" s="48">
        <v>600000</v>
      </c>
      <c r="C18" s="50">
        <f>ROUNDDOWN(F18*調書!H$11/G18+H18,0)</f>
        <v>801</v>
      </c>
      <c r="E18">
        <v>18</v>
      </c>
      <c r="F18" s="49">
        <v>48</v>
      </c>
      <c r="G18" s="49">
        <v>200000</v>
      </c>
      <c r="H18" s="49">
        <v>801</v>
      </c>
    </row>
    <row r="19" spans="1:8">
      <c r="A19" s="47" t="str">
        <f>IF(AND(調書!H$11&lt;B18,調書!H$11&gt;=B19),C19,"-")</f>
        <v>-</v>
      </c>
      <c r="B19" s="48">
        <v>500000</v>
      </c>
      <c r="C19" s="50">
        <f>ROUNDDOWN(F19*調書!H$11/G19+H19,0)</f>
        <v>777</v>
      </c>
      <c r="E19">
        <v>19</v>
      </c>
      <c r="F19" s="49">
        <v>28</v>
      </c>
      <c r="G19" s="49">
        <v>100000</v>
      </c>
      <c r="H19" s="49">
        <v>777</v>
      </c>
    </row>
    <row r="20" spans="1:8">
      <c r="A20" s="47" t="str">
        <f>IF(AND(調書!H$11&lt;B19,調書!H$11&gt;=B20),C20,"-")</f>
        <v>-</v>
      </c>
      <c r="B20" s="48">
        <v>400000</v>
      </c>
      <c r="C20" s="50">
        <f>ROUNDDOWN(F20*調書!H$11/G20+H20,0)</f>
        <v>757</v>
      </c>
      <c r="E20">
        <v>20</v>
      </c>
      <c r="F20" s="49">
        <v>32</v>
      </c>
      <c r="G20" s="49">
        <v>100000</v>
      </c>
      <c r="H20" s="49">
        <v>757</v>
      </c>
    </row>
    <row r="21" spans="1:8">
      <c r="A21" s="47" t="str">
        <f>IF(AND(調書!H$11&lt;B20,調書!H$11&gt;=B21),C21,"-")</f>
        <v>-</v>
      </c>
      <c r="B21" s="48">
        <v>300000</v>
      </c>
      <c r="C21" s="50">
        <f>ROUNDDOWN(F21*調書!H$11/G21+H21,0)</f>
        <v>737</v>
      </c>
      <c r="E21">
        <v>21</v>
      </c>
      <c r="F21" s="49">
        <v>37</v>
      </c>
      <c r="G21" s="49">
        <v>100000</v>
      </c>
      <c r="H21" s="49">
        <v>737</v>
      </c>
    </row>
    <row r="22" spans="1:8">
      <c r="A22" s="47" t="str">
        <f>IF(AND(調書!H$11&lt;B21,調書!H$11&gt;=B22),C22,"-")</f>
        <v>-</v>
      </c>
      <c r="B22" s="48">
        <v>250000</v>
      </c>
      <c r="C22" s="50">
        <f>ROUNDDOWN(F22*調書!H$11/G22+H22,0)</f>
        <v>722</v>
      </c>
      <c r="E22">
        <v>22</v>
      </c>
      <c r="F22" s="49">
        <v>21</v>
      </c>
      <c r="G22" s="49">
        <v>50000</v>
      </c>
      <c r="H22" s="49">
        <v>722</v>
      </c>
    </row>
    <row r="23" spans="1:8">
      <c r="A23" s="47" t="str">
        <f>IF(AND(調書!H$11&lt;B22,調書!H$11&gt;=B23),C23,"-")</f>
        <v>-</v>
      </c>
      <c r="B23" s="48">
        <v>200000</v>
      </c>
      <c r="C23" s="50">
        <f>ROUNDDOWN(F23*調書!H$11/G23+H23,0)</f>
        <v>707</v>
      </c>
      <c r="E23">
        <v>23</v>
      </c>
      <c r="F23" s="49">
        <v>24</v>
      </c>
      <c r="G23" s="49">
        <v>50000</v>
      </c>
      <c r="H23" s="49">
        <v>707</v>
      </c>
    </row>
    <row r="24" spans="1:8">
      <c r="A24" s="47" t="str">
        <f>IF(AND(調書!H$11&lt;B23,調書!H$11&gt;=B24),C24,"-")</f>
        <v>-</v>
      </c>
      <c r="B24" s="48">
        <v>150000</v>
      </c>
      <c r="C24" s="50">
        <f>ROUNDDOWN(F24*調書!H$11/G24+H24,0)</f>
        <v>695</v>
      </c>
      <c r="E24">
        <v>24</v>
      </c>
      <c r="F24" s="49">
        <v>27</v>
      </c>
      <c r="G24" s="49">
        <v>50000</v>
      </c>
      <c r="H24" s="49">
        <v>695</v>
      </c>
    </row>
    <row r="25" spans="1:8">
      <c r="A25" s="47" t="str">
        <f>IF(AND(調書!H$11&lt;B24,調書!H$11&gt;=B25),C25,"-")</f>
        <v>-</v>
      </c>
      <c r="B25" s="48">
        <v>120000</v>
      </c>
      <c r="C25" s="50">
        <f>ROUNDDOWN(F25*調書!H$11/G25+H25,0)</f>
        <v>676</v>
      </c>
      <c r="E25">
        <v>25</v>
      </c>
      <c r="F25" s="49">
        <v>20</v>
      </c>
      <c r="G25" s="49">
        <v>30000</v>
      </c>
      <c r="H25" s="49">
        <v>676</v>
      </c>
    </row>
    <row r="26" spans="1:8">
      <c r="A26" s="47" t="str">
        <f>IF(AND(調書!H$11&lt;B25,調書!H$11&gt;=B26),C26,"-")</f>
        <v>-</v>
      </c>
      <c r="B26" s="48">
        <v>100000</v>
      </c>
      <c r="C26" s="50">
        <f>ROUNDDOWN(F26*調書!H$11/G26+H26,0)</f>
        <v>666</v>
      </c>
      <c r="E26">
        <v>26</v>
      </c>
      <c r="F26" s="49">
        <v>15</v>
      </c>
      <c r="G26" s="49">
        <v>20000</v>
      </c>
      <c r="H26" s="49">
        <v>666</v>
      </c>
    </row>
    <row r="27" spans="1:8">
      <c r="A27" s="47" t="str">
        <f>IF(AND(調書!H$11&lt;B26,調書!H$11&gt;=B27),C27,"-")</f>
        <v>-</v>
      </c>
      <c r="B27" s="48">
        <v>80000</v>
      </c>
      <c r="C27" s="50">
        <f>ROUNDDOWN(F27*調書!H$11/G27+H27,0)</f>
        <v>661</v>
      </c>
      <c r="E27">
        <v>27</v>
      </c>
      <c r="F27" s="49">
        <v>16</v>
      </c>
      <c r="G27" s="49">
        <v>20000</v>
      </c>
      <c r="H27" s="49">
        <v>661</v>
      </c>
    </row>
    <row r="28" spans="1:8">
      <c r="A28" s="47" t="str">
        <f>IF(AND(調書!H$11&lt;B27,調書!H$11&gt;=B28),C28,"-")</f>
        <v>-</v>
      </c>
      <c r="B28" s="48">
        <v>60000</v>
      </c>
      <c r="C28" s="50">
        <f>ROUNDDOWN(F28*調書!H$11/G28+H28,0)</f>
        <v>649</v>
      </c>
      <c r="E28">
        <v>28</v>
      </c>
      <c r="F28" s="49">
        <v>19</v>
      </c>
      <c r="G28" s="49">
        <v>20000</v>
      </c>
      <c r="H28" s="49">
        <v>649</v>
      </c>
    </row>
    <row r="29" spans="1:8">
      <c r="A29" s="47" t="str">
        <f>IF(AND(調書!H$11&lt;B28,調書!H$11&gt;=B29),C29,"-")</f>
        <v>-</v>
      </c>
      <c r="B29" s="48">
        <v>50000</v>
      </c>
      <c r="C29" s="50">
        <f>ROUNDDOWN(F29*調書!H$11/G29+H29,0)</f>
        <v>634</v>
      </c>
      <c r="E29">
        <v>29</v>
      </c>
      <c r="F29" s="49">
        <v>12</v>
      </c>
      <c r="G29" s="49">
        <v>10000</v>
      </c>
      <c r="H29" s="49">
        <v>634</v>
      </c>
    </row>
    <row r="30" spans="1:8">
      <c r="A30" s="47" t="str">
        <f>IF(AND(調書!H$11&lt;B29,調書!H$11&gt;=B30),C30,"-")</f>
        <v>-</v>
      </c>
      <c r="B30" s="48">
        <v>40000</v>
      </c>
      <c r="C30" s="50">
        <f>ROUNDDOWN(F30*調書!H$11/G30+H30,0)</f>
        <v>634</v>
      </c>
      <c r="E30">
        <v>30</v>
      </c>
      <c r="F30" s="49">
        <v>12</v>
      </c>
      <c r="G30" s="49">
        <v>10000</v>
      </c>
      <c r="H30" s="49">
        <v>634</v>
      </c>
    </row>
    <row r="31" spans="1:8">
      <c r="A31" s="47" t="str">
        <f>IF(AND(調書!H$11&lt;B30,調書!H$11&gt;=B31),C31,"-")</f>
        <v>-</v>
      </c>
      <c r="B31" s="48">
        <v>30000</v>
      </c>
      <c r="C31" s="50">
        <f>ROUNDDOWN(F31*調書!H$11/G31+H31,0)</f>
        <v>622</v>
      </c>
      <c r="E31">
        <v>31</v>
      </c>
      <c r="F31" s="49">
        <v>15</v>
      </c>
      <c r="G31" s="49">
        <v>10000</v>
      </c>
      <c r="H31" s="49">
        <v>622</v>
      </c>
    </row>
    <row r="32" spans="1:8">
      <c r="A32" s="47" t="str">
        <f>IF(AND(調書!H$11&lt;B31,調書!H$11&gt;=B32),C32,"-")</f>
        <v>-</v>
      </c>
      <c r="B32" s="48">
        <v>25000</v>
      </c>
      <c r="C32" s="50">
        <f>ROUNDDOWN(F32*調書!H$11/G32+H32,0)</f>
        <v>619</v>
      </c>
      <c r="E32">
        <v>32</v>
      </c>
      <c r="F32" s="49">
        <v>8</v>
      </c>
      <c r="G32" s="49">
        <v>5000</v>
      </c>
      <c r="H32" s="49">
        <v>619</v>
      </c>
    </row>
    <row r="33" spans="1:8">
      <c r="A33" s="47" t="str">
        <f>IF(AND(調書!H$11&lt;B32,調書!H$11&gt;=B33),C33,"-")</f>
        <v>-</v>
      </c>
      <c r="B33" s="48">
        <v>20000</v>
      </c>
      <c r="C33" s="50">
        <f>ROUNDDOWN(F33*調書!H$11/G33+H33,0)</f>
        <v>609</v>
      </c>
      <c r="E33">
        <v>33</v>
      </c>
      <c r="F33" s="49">
        <v>10</v>
      </c>
      <c r="G33" s="49">
        <v>5000</v>
      </c>
      <c r="H33" s="49">
        <v>609</v>
      </c>
    </row>
    <row r="34" spans="1:8">
      <c r="A34" s="47" t="str">
        <f>IF(AND(調書!H$11&lt;B33,調書!H$11&gt;=B34),C34,"-")</f>
        <v>-</v>
      </c>
      <c r="B34" s="48">
        <v>15000</v>
      </c>
      <c r="C34" s="50">
        <f>ROUNDDOWN(F34*調書!H$11/G34+H34,0)</f>
        <v>605</v>
      </c>
      <c r="E34">
        <v>34</v>
      </c>
      <c r="F34" s="49">
        <v>11</v>
      </c>
      <c r="G34" s="49">
        <v>5000</v>
      </c>
      <c r="H34" s="49">
        <v>605</v>
      </c>
    </row>
    <row r="35" spans="1:8">
      <c r="A35" s="47" t="str">
        <f>IF(AND(調書!H$11&lt;B34,調書!H$11&gt;=B35),C35,"-")</f>
        <v>-</v>
      </c>
      <c r="B35" s="48">
        <v>12000</v>
      </c>
      <c r="C35" s="50">
        <f>ROUNDDOWN(F35*調書!H$11/G35+H35,0)</f>
        <v>603</v>
      </c>
      <c r="E35">
        <v>35</v>
      </c>
      <c r="F35" s="49">
        <v>7</v>
      </c>
      <c r="G35" s="49">
        <v>3000</v>
      </c>
      <c r="H35" s="49">
        <v>603</v>
      </c>
    </row>
    <row r="36" spans="1:8">
      <c r="A36" s="47" t="str">
        <f>IF(AND(調書!H$11&lt;B35,調書!H$11&gt;=B36),C36,"-")</f>
        <v>-</v>
      </c>
      <c r="B36" s="48">
        <v>10000</v>
      </c>
      <c r="C36" s="50">
        <f>ROUNDDOWN(F36*調書!H$11/G36+H36,0)</f>
        <v>595</v>
      </c>
      <c r="E36">
        <v>36</v>
      </c>
      <c r="F36" s="49">
        <v>6</v>
      </c>
      <c r="G36" s="49">
        <v>2000</v>
      </c>
      <c r="H36" s="49">
        <v>595</v>
      </c>
    </row>
    <row r="37" spans="1:8">
      <c r="A37" s="47" t="str">
        <f>IF(AND(調書!H$11&lt;B36,調書!H$11&gt;B37),C37,"-")</f>
        <v>-</v>
      </c>
      <c r="B37" s="48">
        <v>0</v>
      </c>
      <c r="C37" s="50">
        <f>ROUNDDOWN(F37*調書!H$11/G37+H37,0)</f>
        <v>547</v>
      </c>
      <c r="E37">
        <v>37</v>
      </c>
      <c r="F37" s="49">
        <v>78</v>
      </c>
      <c r="G37" s="49">
        <v>10000</v>
      </c>
      <c r="H37" s="49">
        <v>547</v>
      </c>
    </row>
    <row r="38" spans="1:8">
      <c r="A38" s="47"/>
      <c r="B38" s="48"/>
      <c r="C38" s="51"/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/>
  <dimension ref="A1:H38"/>
  <sheetViews>
    <sheetView workbookViewId="0"/>
  </sheetViews>
  <sheetFormatPr defaultRowHeight="13.5"/>
  <cols>
    <col min="1" max="1" width="33.875" customWidth="1"/>
    <col min="2" max="2" width="11.375" bestFit="1" customWidth="1"/>
    <col min="3" max="3" width="10.5" bestFit="1" customWidth="1"/>
  </cols>
  <sheetData>
    <row r="1" spans="1:8">
      <c r="A1" s="47" t="str">
        <f>IF(SUM(調書!H$13:H$18)&gt;B1,C1,"-")</f>
        <v>-</v>
      </c>
      <c r="B1" s="48">
        <v>15500</v>
      </c>
      <c r="C1" s="49">
        <f>H1</f>
        <v>2335</v>
      </c>
      <c r="E1">
        <v>1</v>
      </c>
      <c r="F1" s="49"/>
      <c r="G1" s="49"/>
      <c r="H1" s="49">
        <v>2335</v>
      </c>
    </row>
    <row r="2" spans="1:8">
      <c r="A2" s="47" t="str">
        <f>IF(AND(SUM(調書!H$13:H$18)&lt;B1,SUM(調書!H$13:H$18)&gt;=B2),C2,"-")</f>
        <v>-</v>
      </c>
      <c r="B2" s="48">
        <v>11930</v>
      </c>
      <c r="C2" s="50">
        <f>ROUNDDOWN(F2*SUM(調書!H$13:H$18)/G2+H2,0)</f>
        <v>2065</v>
      </c>
      <c r="E2">
        <v>2</v>
      </c>
      <c r="F2" s="49">
        <v>62</v>
      </c>
      <c r="G2" s="49">
        <v>3570</v>
      </c>
      <c r="H2" s="49">
        <v>2065</v>
      </c>
    </row>
    <row r="3" spans="1:8">
      <c r="A3" s="47" t="str">
        <f>IF(AND(SUM(調書!H$13:H$18)&lt;B2,SUM(調書!H$13:H$18)&gt;=B3),C3,"-")</f>
        <v>-</v>
      </c>
      <c r="B3" s="48">
        <v>9180</v>
      </c>
      <c r="C3" s="50">
        <f>ROUNDDOWN(F3*SUM(調書!H$13:H$18)/G3+H3,0)</f>
        <v>1998</v>
      </c>
      <c r="E3">
        <v>3</v>
      </c>
      <c r="F3" s="49">
        <v>63</v>
      </c>
      <c r="G3" s="49">
        <v>2750</v>
      </c>
      <c r="H3" s="49">
        <v>1998</v>
      </c>
    </row>
    <row r="4" spans="1:8">
      <c r="A4" s="47" t="str">
        <f>IF(AND(SUM(調書!H$13:H$18)&lt;B3,SUM(調書!H$13:H$18)&gt;=B4),C4,"-")</f>
        <v>-</v>
      </c>
      <c r="B4" s="48">
        <v>7060</v>
      </c>
      <c r="C4" s="50">
        <f>ROUNDDOWN(F4*SUM(調書!H$13:H$18)/G4+H4,0)</f>
        <v>1939</v>
      </c>
      <c r="E4">
        <v>4</v>
      </c>
      <c r="F4" s="49">
        <v>62</v>
      </c>
      <c r="G4" s="49">
        <v>2120</v>
      </c>
      <c r="H4" s="49">
        <v>1939</v>
      </c>
    </row>
    <row r="5" spans="1:8">
      <c r="A5" s="47" t="str">
        <f>IF(AND(SUM(調書!H$13:H$18)&lt;B4,SUM(調書!H$13:H$18)&gt;=B5),C5,"-")</f>
        <v>-</v>
      </c>
      <c r="B5" s="48">
        <v>5430</v>
      </c>
      <c r="C5" s="50">
        <f>ROUNDDOWN(F5*SUM(調書!H$13:H$18)/G5+H5,0)</f>
        <v>1876</v>
      </c>
      <c r="E5">
        <v>5</v>
      </c>
      <c r="F5" s="49">
        <v>62</v>
      </c>
      <c r="G5" s="49">
        <v>1630</v>
      </c>
      <c r="H5" s="49">
        <v>1876</v>
      </c>
    </row>
    <row r="6" spans="1:8">
      <c r="A6" s="47" t="str">
        <f>IF(AND(SUM(調書!H$13:H$18)&lt;B5,SUM(調書!H$13:H$18)&gt;=B6),C6,"-")</f>
        <v>-</v>
      </c>
      <c r="B6" s="48">
        <v>4180</v>
      </c>
      <c r="C6" s="50">
        <f>ROUNDDOWN(F6*SUM(調書!H$13:H$18)/G6+H6,0)</f>
        <v>1808</v>
      </c>
      <c r="E6">
        <v>6</v>
      </c>
      <c r="F6" s="49">
        <v>63</v>
      </c>
      <c r="G6" s="49">
        <v>1250</v>
      </c>
      <c r="H6" s="49">
        <v>1808</v>
      </c>
    </row>
    <row r="7" spans="1:8">
      <c r="A7" s="47" t="str">
        <f>IF(AND(SUM(調書!H$13:H$18)&lt;B6,SUM(調書!H$13:H$18)&gt;=B7),C7,"-")</f>
        <v>-</v>
      </c>
      <c r="B7" s="48">
        <v>3210</v>
      </c>
      <c r="C7" s="50">
        <f>ROUNDDOWN(F7*SUM(調書!H$13:H$18)/G7+H7,0)</f>
        <v>1747</v>
      </c>
      <c r="E7">
        <v>7</v>
      </c>
      <c r="F7" s="49">
        <v>63</v>
      </c>
      <c r="G7" s="49">
        <v>970</v>
      </c>
      <c r="H7" s="49">
        <v>1747</v>
      </c>
    </row>
    <row r="8" spans="1:8">
      <c r="A8" s="47" t="str">
        <f>IF(AND(SUM(調書!H$13:H$18)&lt;B7,SUM(調書!H$13:H$18)&gt;=B8),C8,"-")</f>
        <v>-</v>
      </c>
      <c r="B8" s="48">
        <v>2470</v>
      </c>
      <c r="C8" s="50">
        <f>ROUNDDOWN(F8*SUM(調書!H$13:H$18)/G8+H8,0)</f>
        <v>1686</v>
      </c>
      <c r="E8">
        <v>8</v>
      </c>
      <c r="F8" s="49">
        <v>62</v>
      </c>
      <c r="G8" s="49">
        <v>740</v>
      </c>
      <c r="H8" s="49">
        <v>1686</v>
      </c>
    </row>
    <row r="9" spans="1:8">
      <c r="A9" s="47" t="str">
        <f>IF(AND(SUM(調書!H$13:H$18)&lt;B8,SUM(調書!H$13:H$18)&gt;=B9),C9,"-")</f>
        <v>-</v>
      </c>
      <c r="B9" s="48">
        <v>1900</v>
      </c>
      <c r="C9" s="50">
        <f>ROUNDDOWN(F9*SUM(調書!H$13:H$18)/G9+H9,0)</f>
        <v>1624</v>
      </c>
      <c r="E9">
        <v>9</v>
      </c>
      <c r="F9" s="49">
        <v>62</v>
      </c>
      <c r="G9" s="49">
        <v>570</v>
      </c>
      <c r="H9" s="49">
        <v>1624</v>
      </c>
    </row>
    <row r="10" spans="1:8">
      <c r="A10" s="47" t="str">
        <f>IF(AND(SUM(調書!H$13:H$18)&lt;B9,SUM(調書!H$13:H$18)&gt;=B10),C10,"-")</f>
        <v>-</v>
      </c>
      <c r="B10" s="48">
        <v>1460</v>
      </c>
      <c r="C10" s="50">
        <f>ROUNDDOWN(F10*SUM(調書!H$13:H$18)/G10+H10,0)</f>
        <v>1558</v>
      </c>
      <c r="E10">
        <v>10</v>
      </c>
      <c r="F10" s="49">
        <v>63</v>
      </c>
      <c r="G10" s="49">
        <v>440</v>
      </c>
      <c r="H10" s="49">
        <v>1558</v>
      </c>
    </row>
    <row r="11" spans="1:8">
      <c r="A11" s="47" t="str">
        <f>IF(AND(SUM(調書!H$13:H$18)&lt;B10,SUM(調書!H$13:H$18)&gt;=B11),C11,"-")</f>
        <v>-</v>
      </c>
      <c r="B11" s="48">
        <v>1130</v>
      </c>
      <c r="C11" s="50">
        <f>ROUNDDOWN(F11*SUM(調書!H$13:H$18)/G11+H11,0)</f>
        <v>1488</v>
      </c>
      <c r="E11">
        <v>11</v>
      </c>
      <c r="F11" s="49">
        <v>63</v>
      </c>
      <c r="G11" s="49">
        <v>330</v>
      </c>
      <c r="H11" s="49">
        <v>1488</v>
      </c>
    </row>
    <row r="12" spans="1:8">
      <c r="A12" s="47" t="str">
        <f>IF(AND(SUM(調書!H$13:H$18)&lt;B11,SUM(調書!H$13:H$18)&gt;=B12),C12,"-")</f>
        <v>-</v>
      </c>
      <c r="B12" s="48">
        <v>870</v>
      </c>
      <c r="C12" s="50">
        <f>ROUNDDOWN(F12*SUM(調書!H$13:H$18)/G12+H12,0)</f>
        <v>1434</v>
      </c>
      <c r="E12">
        <v>12</v>
      </c>
      <c r="F12" s="49">
        <v>62</v>
      </c>
      <c r="G12" s="49">
        <v>260</v>
      </c>
      <c r="H12" s="49">
        <v>1434</v>
      </c>
    </row>
    <row r="13" spans="1:8">
      <c r="A13" s="47" t="str">
        <f>IF(AND(SUM(調書!H$13:H$18)&lt;B12,SUM(調書!H$13:H$18)&gt;=B13),C13,"-")</f>
        <v>-</v>
      </c>
      <c r="B13" s="48">
        <v>670</v>
      </c>
      <c r="C13" s="50">
        <f>ROUNDDOWN(F13*SUM(調書!H$13:H$18)/G13+H13,0)</f>
        <v>1367</v>
      </c>
      <c r="E13">
        <v>13</v>
      </c>
      <c r="F13" s="49">
        <v>63</v>
      </c>
      <c r="G13" s="49">
        <v>200</v>
      </c>
      <c r="H13" s="49">
        <v>1367</v>
      </c>
    </row>
    <row r="14" spans="1:8">
      <c r="A14" s="47" t="str">
        <f>IF(AND(SUM(調書!H$13:H$18)&lt;B13,SUM(調書!H$13:H$18)&gt;=B14),C14,"-")</f>
        <v>-</v>
      </c>
      <c r="B14" s="48">
        <v>510</v>
      </c>
      <c r="C14" s="50">
        <f>ROUNDDOWN(F14*SUM(調書!H$13:H$18)/G14+H14,0)</f>
        <v>1318</v>
      </c>
      <c r="E14">
        <v>14</v>
      </c>
      <c r="F14" s="49">
        <v>62</v>
      </c>
      <c r="G14" s="49">
        <v>160</v>
      </c>
      <c r="H14" s="49">
        <v>1318</v>
      </c>
    </row>
    <row r="15" spans="1:8">
      <c r="A15" s="47" t="str">
        <f>IF(AND(SUM(調書!H$13:H$18)&lt;B14,SUM(調書!H$13:H$18)&gt;=B15),C15,"-")</f>
        <v>-</v>
      </c>
      <c r="B15" s="48">
        <v>390</v>
      </c>
      <c r="C15" s="50">
        <f>ROUNDDOWN(F15*SUM(調書!H$13:H$18)/G15+H15,0)</f>
        <v>1247</v>
      </c>
      <c r="E15">
        <v>15</v>
      </c>
      <c r="F15" s="49">
        <v>63</v>
      </c>
      <c r="G15" s="49">
        <v>120</v>
      </c>
      <c r="H15" s="49">
        <v>1247</v>
      </c>
    </row>
    <row r="16" spans="1:8">
      <c r="A16" s="47" t="str">
        <f>IF(AND(SUM(調書!H$13:H$18)&lt;B15,SUM(調書!H$13:H$18)&gt;=B16),C16,"-")</f>
        <v>-</v>
      </c>
      <c r="B16" s="48">
        <v>300</v>
      </c>
      <c r="C16" s="50">
        <f>ROUNDDOWN(F16*SUM(調書!H$13:H$18)/G16+H16,0)</f>
        <v>1183</v>
      </c>
      <c r="E16">
        <v>16</v>
      </c>
      <c r="F16" s="49">
        <v>62</v>
      </c>
      <c r="G16" s="49">
        <v>90</v>
      </c>
      <c r="H16" s="49">
        <v>1183</v>
      </c>
    </row>
    <row r="17" spans="1:8">
      <c r="A17" s="47" t="str">
        <f>IF(AND(SUM(調書!H$13:H$18)&lt;B16,SUM(調書!H$13:H$18)&gt;=B17),C17,"-")</f>
        <v>-</v>
      </c>
      <c r="B17" s="48">
        <v>230</v>
      </c>
      <c r="C17" s="50">
        <f>ROUNDDOWN(F17*SUM(調書!H$13:H$18)/G17+H17,0)</f>
        <v>1119</v>
      </c>
      <c r="E17">
        <v>17</v>
      </c>
      <c r="F17" s="49">
        <v>63</v>
      </c>
      <c r="G17" s="49">
        <v>70</v>
      </c>
      <c r="H17" s="49">
        <v>1119</v>
      </c>
    </row>
    <row r="18" spans="1:8">
      <c r="A18" s="47" t="str">
        <f>IF(AND(SUM(調書!H$13:H$18)&lt;B17,SUM(調書!H$13:H$18)&gt;=B18),C18,"-")</f>
        <v>-</v>
      </c>
      <c r="B18" s="48">
        <v>180</v>
      </c>
      <c r="C18" s="50">
        <f>ROUNDDOWN(F18*SUM(調書!H$13:H$18)/G18+H18,0)</f>
        <v>1040</v>
      </c>
      <c r="E18">
        <v>18</v>
      </c>
      <c r="F18" s="49">
        <v>62</v>
      </c>
      <c r="G18" s="49">
        <v>50</v>
      </c>
      <c r="H18" s="49">
        <v>1040</v>
      </c>
    </row>
    <row r="19" spans="1:8">
      <c r="A19" s="47" t="str">
        <f>IF(AND(SUM(調書!H$13:H$18)&lt;B18,SUM(調書!H$13:H$18)&gt;=B19),C19,"-")</f>
        <v>-</v>
      </c>
      <c r="B19" s="48">
        <v>140</v>
      </c>
      <c r="C19" s="50">
        <f>ROUNDDOWN(F19*SUM(調書!H$13:H$18)/G19+H19,0)</f>
        <v>984</v>
      </c>
      <c r="E19">
        <v>19</v>
      </c>
      <c r="F19" s="49">
        <v>62</v>
      </c>
      <c r="G19" s="49">
        <v>40</v>
      </c>
      <c r="H19" s="49">
        <v>984</v>
      </c>
    </row>
    <row r="20" spans="1:8">
      <c r="A20" s="47" t="str">
        <f>IF(AND(SUM(調書!H$13:H$18)&lt;B19,SUM(調書!H$13:H$18)&gt;=B20),C20,"-")</f>
        <v>-</v>
      </c>
      <c r="B20" s="48">
        <v>110</v>
      </c>
      <c r="C20" s="50">
        <f>ROUNDDOWN(F20*SUM(調書!H$13:H$18)/G20+H20,0)</f>
        <v>907</v>
      </c>
      <c r="E20">
        <v>20</v>
      </c>
      <c r="F20" s="49">
        <v>63</v>
      </c>
      <c r="G20" s="49">
        <v>30</v>
      </c>
      <c r="H20" s="49">
        <v>907</v>
      </c>
    </row>
    <row r="21" spans="1:8">
      <c r="A21" s="47" t="str">
        <f>IF(AND(SUM(調書!H$13:H$18)&lt;B20,SUM(調書!H$13:H$18)&gt;=B21),C21,"-")</f>
        <v>-</v>
      </c>
      <c r="B21" s="48">
        <v>85</v>
      </c>
      <c r="C21" s="50">
        <f>ROUNDDOWN(F21*SUM(調書!H$13:H$18)/G21+H21,0)</f>
        <v>860</v>
      </c>
      <c r="E21">
        <v>21</v>
      </c>
      <c r="F21" s="49">
        <v>63</v>
      </c>
      <c r="G21" s="49">
        <v>25</v>
      </c>
      <c r="H21" s="49">
        <v>860</v>
      </c>
    </row>
    <row r="22" spans="1:8">
      <c r="A22" s="47" t="str">
        <f>IF(AND(SUM(調書!H$13:H$18)&lt;B21,SUM(調書!H$13:H$18)&gt;=B22),C22,"-")</f>
        <v>-</v>
      </c>
      <c r="B22" s="48">
        <v>65</v>
      </c>
      <c r="C22" s="50">
        <f>ROUNDDOWN(F22*SUM(調書!H$13:H$18)/G22+H22,0)</f>
        <v>810</v>
      </c>
      <c r="E22">
        <v>22</v>
      </c>
      <c r="F22" s="49">
        <v>62</v>
      </c>
      <c r="G22" s="49">
        <v>20</v>
      </c>
      <c r="H22" s="49">
        <v>810</v>
      </c>
    </row>
    <row r="23" spans="1:8">
      <c r="A23" s="47" t="str">
        <f>IF(AND(SUM(調書!H$13:H$18)&lt;B22,SUM(調書!H$13:H$18)&gt;=B23),C23,"-")</f>
        <v>-</v>
      </c>
      <c r="B23" s="48">
        <v>50</v>
      </c>
      <c r="C23" s="50">
        <f>ROUNDDOWN(F23*SUM(調書!H$13:H$18)/G23+H23,0)</f>
        <v>742</v>
      </c>
      <c r="E23">
        <v>23</v>
      </c>
      <c r="F23" s="49">
        <v>62</v>
      </c>
      <c r="G23" s="49">
        <v>15</v>
      </c>
      <c r="H23" s="49">
        <v>742</v>
      </c>
    </row>
    <row r="24" spans="1:8">
      <c r="A24" s="47" t="str">
        <f>IF(AND(SUM(調書!H$13:H$18)&lt;B23,SUM(調書!H$13:H$18)&gt;=B24),C24,"-")</f>
        <v>-</v>
      </c>
      <c r="B24" s="48">
        <v>40</v>
      </c>
      <c r="C24" s="50">
        <f>ROUNDDOWN(F24*SUM(調書!H$13:H$18)/G24+H24,0)</f>
        <v>633</v>
      </c>
      <c r="E24">
        <v>24</v>
      </c>
      <c r="F24" s="49">
        <v>63</v>
      </c>
      <c r="G24" s="49">
        <v>10</v>
      </c>
      <c r="H24" s="49">
        <v>633</v>
      </c>
    </row>
    <row r="25" spans="1:8">
      <c r="A25" s="47" t="str">
        <f>IF(AND(SUM(調書!H$13:H$18)&lt;B24,SUM(調書!H$13:H$18)&gt;=B25),C25,"-")</f>
        <v>-</v>
      </c>
      <c r="B25" s="48">
        <v>30</v>
      </c>
      <c r="C25" s="50">
        <f>ROUNDDOWN(F25*SUM(調書!H$13:H$18)/G25+H25,0)</f>
        <v>633</v>
      </c>
      <c r="E25">
        <v>25</v>
      </c>
      <c r="F25" s="49">
        <v>63</v>
      </c>
      <c r="G25" s="49">
        <v>10</v>
      </c>
      <c r="H25" s="49">
        <v>633</v>
      </c>
    </row>
    <row r="26" spans="1:8">
      <c r="A26" s="47" t="str">
        <f>IF(AND(SUM(調書!H$13:H$18)&lt;B25,SUM(調書!H$13:H$18)&gt;=B26),C26,"-")</f>
        <v>-</v>
      </c>
      <c r="B26" s="48">
        <v>20</v>
      </c>
      <c r="C26" s="50">
        <f>ROUNDDOWN(F26*SUM(調書!H$13:H$18)/G26+H26,0)</f>
        <v>636</v>
      </c>
      <c r="E26">
        <v>26</v>
      </c>
      <c r="F26" s="49">
        <v>62</v>
      </c>
      <c r="G26" s="49">
        <v>10</v>
      </c>
      <c r="H26" s="49">
        <v>636</v>
      </c>
    </row>
    <row r="27" spans="1:8">
      <c r="A27" s="47" t="str">
        <f>IF(AND(SUM(調書!H$13:H$18)&lt;B26,SUM(調書!H$13:H$18)&gt;=B27),C27,"-")</f>
        <v>-</v>
      </c>
      <c r="B27" s="48">
        <v>15</v>
      </c>
      <c r="C27" s="50">
        <f>ROUNDDOWN(F27*SUM(調書!H$13:H$18)/G27+H27,0)</f>
        <v>508</v>
      </c>
      <c r="E27">
        <v>27</v>
      </c>
      <c r="F27" s="49">
        <v>63</v>
      </c>
      <c r="G27" s="49">
        <v>5</v>
      </c>
      <c r="H27" s="49">
        <v>508</v>
      </c>
    </row>
    <row r="28" spans="1:8">
      <c r="A28" s="47" t="str">
        <f>IF(AND(SUM(調書!H$13:H$18)&lt;B27,SUM(調書!H$13:H$18)&gt;=B28),C28,"-")</f>
        <v>-</v>
      </c>
      <c r="B28" s="48">
        <v>10</v>
      </c>
      <c r="C28" s="50">
        <f>ROUNDDOWN(F28*SUM(調書!H$13:H$18)/G28+H28,0)</f>
        <v>511</v>
      </c>
      <c r="E28">
        <v>28</v>
      </c>
      <c r="F28" s="49">
        <v>62</v>
      </c>
      <c r="G28" s="49">
        <v>5</v>
      </c>
      <c r="H28" s="49">
        <v>511</v>
      </c>
    </row>
    <row r="29" spans="1:8">
      <c r="A29" s="47" t="str">
        <f>IF(AND(SUM(調書!H$13:H$18)&lt;B28,SUM(調書!H$13:H$18)&gt;=B29),C29,"-")</f>
        <v>-</v>
      </c>
      <c r="B29" s="48">
        <v>5</v>
      </c>
      <c r="C29" s="50">
        <f>ROUNDDOWN(F29*SUM(調書!H$13:H$18)/G29+H29,0)</f>
        <v>509</v>
      </c>
      <c r="E29">
        <v>29</v>
      </c>
      <c r="F29" s="49">
        <v>63</v>
      </c>
      <c r="G29" s="49">
        <v>5</v>
      </c>
      <c r="H29" s="49">
        <v>509</v>
      </c>
    </row>
    <row r="30" spans="1:8">
      <c r="A30" s="47" t="str">
        <f>IF(AND(SUM(調書!H$13:H$18)&lt;B29,SUM(調書!H$13:H$18)&gt;B30),C30,"-")</f>
        <v>-</v>
      </c>
      <c r="B30" s="48">
        <v>0</v>
      </c>
      <c r="C30" s="50">
        <f>ROUNDDOWN(F30*SUM(調書!H$13:H$18)/G30+H30,0)</f>
        <v>510</v>
      </c>
      <c r="E30">
        <v>30</v>
      </c>
      <c r="F30" s="49">
        <v>62</v>
      </c>
      <c r="G30" s="49">
        <v>5</v>
      </c>
      <c r="H30" s="49">
        <v>510</v>
      </c>
    </row>
    <row r="31" spans="1:8">
      <c r="A31" s="47"/>
      <c r="B31" s="48"/>
      <c r="C31" s="51"/>
    </row>
    <row r="32" spans="1:8">
      <c r="A32" s="47"/>
      <c r="B32" s="48"/>
      <c r="C32" s="51"/>
    </row>
    <row r="33" spans="1:3">
      <c r="A33" s="47"/>
      <c r="B33" s="48"/>
      <c r="C33" s="51"/>
    </row>
    <row r="34" spans="1:3">
      <c r="A34" s="47"/>
      <c r="B34" s="48"/>
      <c r="C34" s="51"/>
    </row>
    <row r="35" spans="1:3">
      <c r="A35" s="47"/>
      <c r="B35" s="48"/>
      <c r="C35" s="51"/>
    </row>
    <row r="36" spans="1:3">
      <c r="A36" s="47"/>
      <c r="B36" s="48"/>
      <c r="C36" s="51"/>
    </row>
    <row r="37" spans="1:3">
      <c r="A37" s="47"/>
      <c r="B37" s="48"/>
      <c r="C37" s="51"/>
    </row>
    <row r="38" spans="1:3">
      <c r="A38" s="47"/>
      <c r="B38" s="48"/>
      <c r="C38" s="51"/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/>
  <dimension ref="A1:H43"/>
  <sheetViews>
    <sheetView workbookViewId="0"/>
  </sheetViews>
  <sheetFormatPr defaultRowHeight="13.5"/>
  <cols>
    <col min="1" max="1" width="33.875" customWidth="1"/>
    <col min="2" max="2" width="11.375" bestFit="1" customWidth="1"/>
    <col min="3" max="3" width="10.5" bestFit="1" customWidth="1"/>
    <col min="7" max="7" width="10.375" bestFit="1" customWidth="1"/>
  </cols>
  <sheetData>
    <row r="1" spans="1:8">
      <c r="A1" s="47" t="str">
        <f>IF(調書!H$19&gt;B1,C1,"-")</f>
        <v>-</v>
      </c>
      <c r="B1" s="48">
        <v>100000000</v>
      </c>
      <c r="C1" s="49">
        <f>H1</f>
        <v>2865</v>
      </c>
      <c r="E1">
        <v>1</v>
      </c>
      <c r="F1" s="49"/>
      <c r="G1" s="49"/>
      <c r="H1" s="49">
        <v>2865</v>
      </c>
    </row>
    <row r="2" spans="1:8">
      <c r="A2" s="47" t="str">
        <f>IF(AND(調書!H$19&lt;B1,調書!H$19&gt;=B2),C2,"-")</f>
        <v>-</v>
      </c>
      <c r="B2" s="48">
        <v>80000000</v>
      </c>
      <c r="C2" s="50">
        <f>ROUNDDOWN(F2*調書!H$19/G2+H2,0)</f>
        <v>2270</v>
      </c>
      <c r="E2">
        <v>2</v>
      </c>
      <c r="F2" s="49">
        <v>119</v>
      </c>
      <c r="G2" s="49">
        <v>20000000</v>
      </c>
      <c r="H2" s="49">
        <v>2270</v>
      </c>
    </row>
    <row r="3" spans="1:8">
      <c r="A3" s="47" t="str">
        <f>IF(AND(調書!H$19&lt;B2,調書!H$19&gt;=B3),C3,"-")</f>
        <v>-</v>
      </c>
      <c r="B3" s="48">
        <v>60000000</v>
      </c>
      <c r="C3" s="50">
        <f>ROUNDDOWN(F3*調書!H$19/G3+H3,0)</f>
        <v>2166</v>
      </c>
      <c r="E3">
        <v>3</v>
      </c>
      <c r="F3" s="49">
        <v>145</v>
      </c>
      <c r="G3" s="49">
        <v>20000000</v>
      </c>
      <c r="H3" s="49">
        <v>2166</v>
      </c>
    </row>
    <row r="4" spans="1:8">
      <c r="A4" s="47" t="str">
        <f>IF(AND(調書!H$19&lt;B3,調書!H$19&gt;=B4),C4,"-")</f>
        <v>-</v>
      </c>
      <c r="B4" s="48">
        <v>50000000</v>
      </c>
      <c r="C4" s="50">
        <f>ROUNDDOWN(F4*調書!H$19/G4+H4,0)</f>
        <v>2079</v>
      </c>
      <c r="E4">
        <v>4</v>
      </c>
      <c r="F4" s="49">
        <v>87</v>
      </c>
      <c r="G4" s="49">
        <v>10000000</v>
      </c>
      <c r="H4" s="49">
        <v>2079</v>
      </c>
    </row>
    <row r="5" spans="1:8">
      <c r="A5" s="47" t="str">
        <f>IF(AND(調書!H$19&lt;B4,調書!H$19&gt;=B5),C5,"-")</f>
        <v>-</v>
      </c>
      <c r="B5" s="48">
        <v>40000000</v>
      </c>
      <c r="C5" s="50">
        <f>ROUNDDOWN(F5*調書!H$19/G5+H5,0)</f>
        <v>1994</v>
      </c>
      <c r="E5">
        <v>5</v>
      </c>
      <c r="F5" s="49">
        <v>104</v>
      </c>
      <c r="G5" s="49">
        <v>10000000</v>
      </c>
      <c r="H5" s="49">
        <v>1994</v>
      </c>
    </row>
    <row r="6" spans="1:8">
      <c r="A6" s="47" t="str">
        <f>IF(AND(調書!H$19&lt;B5,調書!H$19&gt;=B6),C6,"-")</f>
        <v>-</v>
      </c>
      <c r="B6" s="48">
        <v>30000000</v>
      </c>
      <c r="C6" s="50">
        <f>ROUNDDOWN(F6*調書!H$19/G6+H6,0)</f>
        <v>1906</v>
      </c>
      <c r="E6">
        <v>6</v>
      </c>
      <c r="F6" s="49">
        <v>126</v>
      </c>
      <c r="G6" s="49">
        <v>10000000</v>
      </c>
      <c r="H6" s="49">
        <v>1906</v>
      </c>
    </row>
    <row r="7" spans="1:8">
      <c r="A7" s="47" t="str">
        <f>IF(AND(調書!H$19&lt;B6,調書!H$19&gt;=B7),C7,"-")</f>
        <v>-</v>
      </c>
      <c r="B7" s="48">
        <v>25000000</v>
      </c>
      <c r="C7" s="50">
        <f>ROUNDDOWN(F7*調書!H$19/G7+H7,0)</f>
        <v>1828</v>
      </c>
      <c r="E7">
        <v>7</v>
      </c>
      <c r="F7" s="49">
        <v>76</v>
      </c>
      <c r="G7" s="49">
        <v>5000000</v>
      </c>
      <c r="H7" s="49">
        <v>1828</v>
      </c>
    </row>
    <row r="8" spans="1:8">
      <c r="A8" s="47" t="str">
        <f>IF(AND(調書!H$19&lt;B7,調書!H$19&gt;=B8),C8,"-")</f>
        <v>-</v>
      </c>
      <c r="B8" s="48">
        <v>20000000</v>
      </c>
      <c r="C8" s="50">
        <f>ROUNDDOWN(F8*調書!H$19/G8+H8,0)</f>
        <v>1758</v>
      </c>
      <c r="E8">
        <v>8</v>
      </c>
      <c r="F8" s="49">
        <v>90</v>
      </c>
      <c r="G8" s="49">
        <v>5000000</v>
      </c>
      <c r="H8" s="49">
        <v>1758</v>
      </c>
    </row>
    <row r="9" spans="1:8">
      <c r="A9" s="47" t="str">
        <f>IF(AND(調書!H$19&lt;B8,調書!H$19&gt;=B9),C9,"-")</f>
        <v>-</v>
      </c>
      <c r="B9" s="48">
        <v>15000000</v>
      </c>
      <c r="C9" s="50">
        <f>ROUNDDOWN(F9*調書!H$19/G9+H9,0)</f>
        <v>1678</v>
      </c>
      <c r="E9">
        <v>9</v>
      </c>
      <c r="F9" s="49">
        <v>110</v>
      </c>
      <c r="G9" s="49">
        <v>5000000</v>
      </c>
      <c r="H9" s="49">
        <v>1678</v>
      </c>
    </row>
    <row r="10" spans="1:8">
      <c r="A10" s="47" t="str">
        <f>IF(AND(調書!H$19&lt;B9,調書!H$19&gt;=B10),C10,"-")</f>
        <v>-</v>
      </c>
      <c r="B10" s="48">
        <v>12000000</v>
      </c>
      <c r="C10" s="50">
        <f>ROUNDDOWN(F10*調書!H$19/G10+H10,0)</f>
        <v>1603</v>
      </c>
      <c r="E10">
        <v>10</v>
      </c>
      <c r="F10" s="49">
        <v>81</v>
      </c>
      <c r="G10" s="49">
        <v>3000000</v>
      </c>
      <c r="H10" s="49">
        <v>1603</v>
      </c>
    </row>
    <row r="11" spans="1:8">
      <c r="A11" s="47" t="str">
        <f>IF(AND(調書!H$19&lt;B10,調書!H$19&gt;=B11),C11,"-")</f>
        <v>-</v>
      </c>
      <c r="B11" s="48">
        <v>10000000</v>
      </c>
      <c r="C11" s="50">
        <f>ROUNDDOWN(F11*調書!H$19/G11+H11,0)</f>
        <v>1549</v>
      </c>
      <c r="E11">
        <v>11</v>
      </c>
      <c r="F11" s="49">
        <v>63</v>
      </c>
      <c r="G11" s="49">
        <v>2000000</v>
      </c>
      <c r="H11" s="49">
        <v>1549</v>
      </c>
    </row>
    <row r="12" spans="1:8">
      <c r="A12" s="47" t="str">
        <f>IF(AND(調書!H$19&lt;B11,調書!H$19&gt;=B12),C12,"-")</f>
        <v>-</v>
      </c>
      <c r="B12" s="48">
        <v>8000000</v>
      </c>
      <c r="C12" s="50">
        <f>ROUNDDOWN(F12*調書!H$19/G12+H12,0)</f>
        <v>1489</v>
      </c>
      <c r="E12">
        <v>12</v>
      </c>
      <c r="F12" s="49">
        <v>75</v>
      </c>
      <c r="G12" s="49">
        <v>2000000</v>
      </c>
      <c r="H12" s="49">
        <v>1489</v>
      </c>
    </row>
    <row r="13" spans="1:8">
      <c r="A13" s="47" t="str">
        <f>IF(AND(調書!H$19&lt;B12,調書!H$19&gt;=B13),C13,"-")</f>
        <v>-</v>
      </c>
      <c r="B13" s="48">
        <v>6000000</v>
      </c>
      <c r="C13" s="50">
        <f>ROUNDDOWN(F13*調書!H$19/G13+H13,0)</f>
        <v>1421</v>
      </c>
      <c r="E13">
        <v>13</v>
      </c>
      <c r="F13" s="49">
        <v>92</v>
      </c>
      <c r="G13" s="49">
        <v>2000000</v>
      </c>
      <c r="H13" s="49">
        <v>1421</v>
      </c>
    </row>
    <row r="14" spans="1:8">
      <c r="A14" s="47" t="str">
        <f>IF(AND(調書!H$19&lt;B13,調書!H$19&gt;=B14),C14,"-")</f>
        <v>-</v>
      </c>
      <c r="B14" s="48">
        <v>5000000</v>
      </c>
      <c r="C14" s="50">
        <f>ROUNDDOWN(F14*調書!H$19/G14+H14,0)</f>
        <v>1367</v>
      </c>
      <c r="E14">
        <v>14</v>
      </c>
      <c r="F14" s="49">
        <v>55</v>
      </c>
      <c r="G14" s="49">
        <v>1000000</v>
      </c>
      <c r="H14" s="49">
        <v>1367</v>
      </c>
    </row>
    <row r="15" spans="1:8">
      <c r="A15" s="47" t="str">
        <f>IF(AND(調書!H$19&lt;B14,調書!H$19&gt;=B15),C15,"-")</f>
        <v>-</v>
      </c>
      <c r="B15" s="48">
        <v>4000000</v>
      </c>
      <c r="C15" s="50">
        <f>ROUNDDOWN(F15*調書!H$19/G15+H15,0)</f>
        <v>1312</v>
      </c>
      <c r="E15">
        <v>15</v>
      </c>
      <c r="F15" s="49">
        <v>66</v>
      </c>
      <c r="G15" s="49">
        <v>1000000</v>
      </c>
      <c r="H15" s="49">
        <v>1312</v>
      </c>
    </row>
    <row r="16" spans="1:8">
      <c r="A16" s="47" t="str">
        <f>IF(AND(調書!H$19&lt;B15,調書!H$19&gt;=B16),C16,"-")</f>
        <v>-</v>
      </c>
      <c r="B16" s="48">
        <v>3000000</v>
      </c>
      <c r="C16" s="50">
        <f>ROUNDDOWN(F16*調書!H$19/G16+H16,0)</f>
        <v>1260</v>
      </c>
      <c r="E16">
        <v>16</v>
      </c>
      <c r="F16" s="49">
        <v>79</v>
      </c>
      <c r="G16" s="49">
        <v>1000000</v>
      </c>
      <c r="H16" s="49">
        <v>1260</v>
      </c>
    </row>
    <row r="17" spans="1:8">
      <c r="A17" s="47" t="str">
        <f>IF(AND(調書!H$19&lt;B16,調書!H$19&gt;=B17),C17,"-")</f>
        <v>-</v>
      </c>
      <c r="B17" s="48">
        <v>2500000</v>
      </c>
      <c r="C17" s="50">
        <f>ROUNDDOWN(F17*調書!H$19/G17+H17,0)</f>
        <v>1209</v>
      </c>
      <c r="E17">
        <v>17</v>
      </c>
      <c r="F17" s="49">
        <v>48</v>
      </c>
      <c r="G17" s="49">
        <v>500000</v>
      </c>
      <c r="H17" s="49">
        <v>1209</v>
      </c>
    </row>
    <row r="18" spans="1:8">
      <c r="A18" s="47" t="str">
        <f>IF(AND(調書!H$19&lt;B17,調書!H$19&gt;=B18),C18,"-")</f>
        <v>-</v>
      </c>
      <c r="B18" s="48">
        <v>2000000</v>
      </c>
      <c r="C18" s="50">
        <f>ROUNDDOWN(F18*調書!H$19/G18+H18,0)</f>
        <v>1164</v>
      </c>
      <c r="E18">
        <v>18</v>
      </c>
      <c r="F18" s="49">
        <v>57</v>
      </c>
      <c r="G18" s="49">
        <v>500000</v>
      </c>
      <c r="H18" s="49">
        <v>1164</v>
      </c>
    </row>
    <row r="19" spans="1:8">
      <c r="A19" s="47" t="str">
        <f>IF(AND(調書!H$19&lt;B18,調書!H$19&gt;=B19),C19,"-")</f>
        <v>-</v>
      </c>
      <c r="B19" s="48">
        <v>1500000</v>
      </c>
      <c r="C19" s="50">
        <f>ROUNDDOWN(F19*調書!H$19/G19+H19,0)</f>
        <v>1112</v>
      </c>
      <c r="E19">
        <v>19</v>
      </c>
      <c r="F19" s="49">
        <v>70</v>
      </c>
      <c r="G19" s="49">
        <v>500000</v>
      </c>
      <c r="H19" s="49">
        <v>1112</v>
      </c>
    </row>
    <row r="20" spans="1:8">
      <c r="A20" s="47" t="str">
        <f>IF(AND(調書!H$19&lt;B19,調書!H$19&gt;=B20),C20,"-")</f>
        <v>-</v>
      </c>
      <c r="B20" s="48">
        <v>1200000</v>
      </c>
      <c r="C20" s="50">
        <f>ROUNDDOWN(F20*調書!H$19/G20+H20,0)</f>
        <v>1072</v>
      </c>
      <c r="E20">
        <v>20</v>
      </c>
      <c r="F20" s="49">
        <v>50</v>
      </c>
      <c r="G20" s="49">
        <v>300000</v>
      </c>
      <c r="H20" s="49">
        <v>1072</v>
      </c>
    </row>
    <row r="21" spans="1:8">
      <c r="A21" s="47" t="str">
        <f>IF(AND(調書!H$19&lt;B20,調書!H$19&gt;=B21),C21,"-")</f>
        <v>-</v>
      </c>
      <c r="B21" s="48">
        <v>1000000</v>
      </c>
      <c r="C21" s="50">
        <f>ROUNDDOWN(F21*調書!H$19/G21+H21,0)</f>
        <v>1026</v>
      </c>
      <c r="E21">
        <v>21</v>
      </c>
      <c r="F21" s="49">
        <v>41</v>
      </c>
      <c r="G21" s="49">
        <v>200000</v>
      </c>
      <c r="H21" s="49">
        <v>1026</v>
      </c>
    </row>
    <row r="22" spans="1:8">
      <c r="A22" s="47" t="str">
        <f>IF(AND(調書!H$19&lt;B21,調書!H$19&gt;=B22),C22,"-")</f>
        <v>-</v>
      </c>
      <c r="B22" s="48">
        <v>800000</v>
      </c>
      <c r="C22" s="50">
        <f>ROUNDDOWN(F22*調書!H$19/G22+H22,0)</f>
        <v>996</v>
      </c>
      <c r="E22">
        <v>22</v>
      </c>
      <c r="F22" s="49">
        <v>47</v>
      </c>
      <c r="G22" s="49">
        <v>200000</v>
      </c>
      <c r="H22" s="49">
        <v>996</v>
      </c>
    </row>
    <row r="23" spans="1:8">
      <c r="A23" s="47" t="str">
        <f>IF(AND(調書!H$19&lt;B22,調書!H$19&gt;=B23),C23,"-")</f>
        <v>-</v>
      </c>
      <c r="B23" s="48">
        <v>600000</v>
      </c>
      <c r="C23" s="50">
        <f>ROUNDDOWN(F23*調書!H$19/G23+H23,0)</f>
        <v>956</v>
      </c>
      <c r="E23">
        <v>23</v>
      </c>
      <c r="F23" s="49">
        <v>57</v>
      </c>
      <c r="G23" s="49">
        <v>200000</v>
      </c>
      <c r="H23" s="49">
        <v>956</v>
      </c>
    </row>
    <row r="24" spans="1:8">
      <c r="A24" s="47" t="str">
        <f>IF(AND(調書!H$19&lt;B23,調書!H$19&gt;=B24),C24,"-")</f>
        <v>-</v>
      </c>
      <c r="B24" s="48">
        <v>500000</v>
      </c>
      <c r="C24" s="50">
        <f>ROUNDDOWN(F24*調書!H$19/G24+H24,0)</f>
        <v>911</v>
      </c>
      <c r="E24">
        <v>24</v>
      </c>
      <c r="F24" s="49">
        <v>36</v>
      </c>
      <c r="G24" s="49">
        <v>100000</v>
      </c>
      <c r="H24" s="49">
        <v>911</v>
      </c>
    </row>
    <row r="25" spans="1:8">
      <c r="A25" s="47" t="str">
        <f>IF(AND(調書!H$19&lt;B24,調書!H$19&gt;=B25),C25,"-")</f>
        <v>-</v>
      </c>
      <c r="B25" s="48">
        <v>400000</v>
      </c>
      <c r="C25" s="50">
        <f>ROUNDDOWN(F25*調書!H$19/G25+H25,0)</f>
        <v>891</v>
      </c>
      <c r="E25">
        <v>25</v>
      </c>
      <c r="F25" s="49">
        <v>40</v>
      </c>
      <c r="G25" s="49">
        <v>100000</v>
      </c>
      <c r="H25" s="49">
        <v>891</v>
      </c>
    </row>
    <row r="26" spans="1:8">
      <c r="A26" s="47" t="str">
        <f>IF(AND(調書!H$19&lt;B25,調書!H$19&gt;=B26),C26,"-")</f>
        <v>-</v>
      </c>
      <c r="B26" s="48">
        <v>300000</v>
      </c>
      <c r="C26" s="50">
        <f>ROUNDDOWN(F26*調書!H$19/G26+H26,0)</f>
        <v>847</v>
      </c>
      <c r="E26">
        <v>26</v>
      </c>
      <c r="F26" s="49">
        <v>51</v>
      </c>
      <c r="G26" s="49">
        <v>100000</v>
      </c>
      <c r="H26" s="49">
        <v>847</v>
      </c>
    </row>
    <row r="27" spans="1:8">
      <c r="A27" s="47" t="str">
        <f>IF(AND(調書!H$19&lt;B26,調書!H$19&gt;=B27),C27,"-")</f>
        <v>-</v>
      </c>
      <c r="B27" s="48">
        <v>250000</v>
      </c>
      <c r="C27" s="50">
        <f>ROUNDDOWN(F27*調書!H$19/G27+H27,0)</f>
        <v>820</v>
      </c>
      <c r="E27">
        <v>27</v>
      </c>
      <c r="F27" s="49">
        <v>30</v>
      </c>
      <c r="G27" s="49">
        <v>50000</v>
      </c>
      <c r="H27" s="49">
        <v>820</v>
      </c>
    </row>
    <row r="28" spans="1:8">
      <c r="A28" s="47" t="str">
        <f>IF(AND(調書!H$19&lt;B27,調書!H$19&gt;=B28),C28,"-")</f>
        <v>-</v>
      </c>
      <c r="B28" s="48">
        <v>200000</v>
      </c>
      <c r="C28" s="50">
        <f>ROUNDDOWN(F28*調書!H$19/G28+H28,0)</f>
        <v>795</v>
      </c>
      <c r="E28">
        <v>28</v>
      </c>
      <c r="F28" s="49">
        <v>35</v>
      </c>
      <c r="G28" s="49">
        <v>50000</v>
      </c>
      <c r="H28" s="49">
        <v>795</v>
      </c>
    </row>
    <row r="29" spans="1:8">
      <c r="A29" s="47" t="str">
        <f>IF(AND(調書!H$19&lt;B28,調書!H$19&gt;=B29),C29,"-")</f>
        <v>-</v>
      </c>
      <c r="B29" s="48">
        <v>150000</v>
      </c>
      <c r="C29" s="50">
        <f>ROUNDDOWN(F29*調書!H$19/G29+H29,0)</f>
        <v>755</v>
      </c>
      <c r="E29">
        <v>29</v>
      </c>
      <c r="F29" s="49">
        <v>45</v>
      </c>
      <c r="G29" s="49">
        <v>50000</v>
      </c>
      <c r="H29" s="49">
        <v>755</v>
      </c>
    </row>
    <row r="30" spans="1:8">
      <c r="A30" s="47" t="str">
        <f>IF(AND(調書!H$19&lt;B29,調書!H$19&gt;=B30),C30,"-")</f>
        <v>-</v>
      </c>
      <c r="B30" s="48">
        <v>120000</v>
      </c>
      <c r="C30" s="50">
        <f>ROUNDDOWN(F30*調書!H$19/G30+H30,0)</f>
        <v>730</v>
      </c>
      <c r="E30">
        <v>30</v>
      </c>
      <c r="F30" s="49">
        <v>32</v>
      </c>
      <c r="G30" s="49">
        <v>30000</v>
      </c>
      <c r="H30" s="49">
        <v>730</v>
      </c>
    </row>
    <row r="31" spans="1:8">
      <c r="A31" s="47" t="str">
        <f>IF(AND(調書!H$19&lt;B30,調書!H$19&gt;=B31),C31,"-")</f>
        <v>-</v>
      </c>
      <c r="B31" s="48">
        <v>100000</v>
      </c>
      <c r="C31" s="50">
        <f>ROUNDDOWN(F31*調書!H$19/G31+H31,0)</f>
        <v>702</v>
      </c>
      <c r="E31">
        <v>31</v>
      </c>
      <c r="F31" s="49">
        <v>26</v>
      </c>
      <c r="G31" s="49">
        <v>20000</v>
      </c>
      <c r="H31" s="49">
        <v>702</v>
      </c>
    </row>
    <row r="32" spans="1:8">
      <c r="A32" s="47" t="str">
        <f>IF(AND(調書!H$19&lt;B31,調書!H$19&gt;=B32),C32,"-")</f>
        <v>-</v>
      </c>
      <c r="B32" s="48">
        <v>80000</v>
      </c>
      <c r="C32" s="50">
        <f>ROUNDDOWN(F32*調書!H$19/G32+H32,0)</f>
        <v>687</v>
      </c>
      <c r="E32">
        <v>32</v>
      </c>
      <c r="F32" s="49">
        <v>29</v>
      </c>
      <c r="G32" s="49">
        <v>20000</v>
      </c>
      <c r="H32" s="49">
        <v>687</v>
      </c>
    </row>
    <row r="33" spans="1:8">
      <c r="A33" s="47" t="str">
        <f>IF(AND(調書!H$19&lt;B32,調書!H$19&gt;=B33),C33,"-")</f>
        <v>-</v>
      </c>
      <c r="B33" s="48">
        <v>60000</v>
      </c>
      <c r="C33" s="50">
        <f>ROUNDDOWN(F33*調書!H$19/G33+H33,0)</f>
        <v>659</v>
      </c>
      <c r="E33">
        <v>33</v>
      </c>
      <c r="F33" s="49">
        <v>36</v>
      </c>
      <c r="G33" s="49">
        <v>20000</v>
      </c>
      <c r="H33" s="49">
        <v>659</v>
      </c>
    </row>
    <row r="34" spans="1:8">
      <c r="A34" s="47" t="str">
        <f>IF(AND(調書!H$19&lt;B33,調書!H$19&gt;=B34),C34,"-")</f>
        <v>-</v>
      </c>
      <c r="B34" s="48">
        <v>50000</v>
      </c>
      <c r="C34" s="50">
        <f>ROUNDDOWN(F34*調書!H$19/G34+H34,0)</f>
        <v>635</v>
      </c>
      <c r="E34">
        <v>34</v>
      </c>
      <c r="F34" s="49">
        <v>22</v>
      </c>
      <c r="G34" s="49">
        <v>10000</v>
      </c>
      <c r="H34" s="49">
        <v>635</v>
      </c>
    </row>
    <row r="35" spans="1:8">
      <c r="A35" s="47" t="str">
        <f>IF(AND(調書!H$19&lt;B34,調書!H$19&gt;=B35),C35,"-")</f>
        <v>-</v>
      </c>
      <c r="B35" s="48">
        <v>40000</v>
      </c>
      <c r="C35" s="50">
        <f>ROUNDDOWN(F35*調書!H$19/G35+H35,0)</f>
        <v>610</v>
      </c>
      <c r="E35">
        <v>35</v>
      </c>
      <c r="F35" s="49">
        <v>27</v>
      </c>
      <c r="G35" s="49">
        <v>10000</v>
      </c>
      <c r="H35" s="49">
        <v>610</v>
      </c>
    </row>
    <row r="36" spans="1:8">
      <c r="A36" s="47" t="str">
        <f>IF(AND(調書!H$19&lt;B35,調書!H$19&gt;=B36),C36,"-")</f>
        <v>-</v>
      </c>
      <c r="B36" s="48">
        <v>30000</v>
      </c>
      <c r="C36" s="50">
        <f>ROUNDDOWN(F36*調書!H$19/G36+H36,0)</f>
        <v>594</v>
      </c>
      <c r="E36">
        <v>36</v>
      </c>
      <c r="F36" s="49">
        <v>31</v>
      </c>
      <c r="G36" s="49">
        <v>10000</v>
      </c>
      <c r="H36" s="49">
        <v>594</v>
      </c>
    </row>
    <row r="37" spans="1:8">
      <c r="A37" s="47" t="str">
        <f>IF(AND(調書!H$19&lt;B36,調書!H$19&gt;=B37),C37,"-")</f>
        <v>-</v>
      </c>
      <c r="B37" s="48">
        <v>25000</v>
      </c>
      <c r="C37" s="50">
        <f>ROUNDDOWN(F37*調書!H$19/G37+H37,0)</f>
        <v>573</v>
      </c>
      <c r="E37">
        <v>37</v>
      </c>
      <c r="F37" s="49">
        <v>19</v>
      </c>
      <c r="G37" s="49">
        <v>5000</v>
      </c>
      <c r="H37" s="49">
        <v>573</v>
      </c>
    </row>
    <row r="38" spans="1:8">
      <c r="A38" s="47" t="str">
        <f>IF(AND(調書!H$19&lt;B37,調書!H$19&gt;=B38),C38,"-")</f>
        <v>-</v>
      </c>
      <c r="B38" s="48">
        <v>20000</v>
      </c>
      <c r="C38" s="50">
        <f>ROUNDDOWN(F38*調書!H$19/G38+H38,0)</f>
        <v>553</v>
      </c>
      <c r="E38">
        <v>38</v>
      </c>
      <c r="F38" s="49">
        <v>23</v>
      </c>
      <c r="G38" s="49">
        <v>5000</v>
      </c>
      <c r="H38" s="49">
        <v>553</v>
      </c>
    </row>
    <row r="39" spans="1:8">
      <c r="A39" s="47" t="str">
        <f>IF(AND(調書!H$19&lt;B38,調書!H$19&gt;=B39),C39,"-")</f>
        <v>-</v>
      </c>
      <c r="B39" s="48">
        <v>15000</v>
      </c>
      <c r="C39" s="50">
        <f>ROUNDDOWN(F39*調書!H$19/G39+H39,0)</f>
        <v>533</v>
      </c>
      <c r="E39">
        <v>39</v>
      </c>
      <c r="F39" s="49">
        <v>28</v>
      </c>
      <c r="G39" s="49">
        <v>5000</v>
      </c>
      <c r="H39" s="49">
        <v>533</v>
      </c>
    </row>
    <row r="40" spans="1:8">
      <c r="A40" s="47" t="str">
        <f>IF(AND(調書!H$19&lt;B39,調書!H$19&gt;=B40),C40,"-")</f>
        <v>-</v>
      </c>
      <c r="B40" s="48">
        <v>12000</v>
      </c>
      <c r="C40" s="50">
        <f>ROUNDDOWN(F40*調書!H$19/G40+H40,0)</f>
        <v>522</v>
      </c>
      <c r="E40">
        <v>40</v>
      </c>
      <c r="F40" s="49">
        <v>19</v>
      </c>
      <c r="G40" s="49">
        <v>3000</v>
      </c>
      <c r="H40" s="49">
        <v>522</v>
      </c>
    </row>
    <row r="41" spans="1:8">
      <c r="A41" s="47" t="str">
        <f>IF(AND(調書!H$19&lt;B40,調書!H$19&gt;=B41),C41,"-")</f>
        <v>-</v>
      </c>
      <c r="B41" s="48">
        <v>10000</v>
      </c>
      <c r="C41" s="50">
        <f>ROUNDDOWN(F41*調書!H$19/G41+H41,0)</f>
        <v>502</v>
      </c>
      <c r="E41">
        <v>41</v>
      </c>
      <c r="F41" s="49">
        <v>16</v>
      </c>
      <c r="G41" s="49">
        <v>2000</v>
      </c>
      <c r="H41" s="49">
        <v>502</v>
      </c>
    </row>
    <row r="42" spans="1:8">
      <c r="A42" s="47" t="str">
        <f>IF(AND(調書!H$19&lt;B41,調書!H$19&gt;B42),C42,"-")</f>
        <v>-</v>
      </c>
      <c r="B42" s="48">
        <v>0</v>
      </c>
      <c r="C42" s="50">
        <f>ROUNDDOWN(F42*調書!H$19/G42+H42,0)</f>
        <v>241</v>
      </c>
      <c r="E42">
        <v>42</v>
      </c>
      <c r="F42" s="49">
        <v>341</v>
      </c>
      <c r="G42" s="49">
        <v>10000</v>
      </c>
      <c r="H42" s="49">
        <v>241</v>
      </c>
    </row>
    <row r="43" spans="1:8">
      <c r="A43" s="47"/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3"/>
  <sheetViews>
    <sheetView workbookViewId="0"/>
  </sheetViews>
  <sheetFormatPr defaultRowHeight="13.5"/>
  <cols>
    <col min="1" max="1" width="16.625" bestFit="1" customWidth="1"/>
  </cols>
  <sheetData>
    <row r="1" spans="1:2">
      <c r="A1" s="47">
        <v>1</v>
      </c>
      <c r="B1" s="47" t="s">
        <v>31</v>
      </c>
    </row>
    <row r="2" spans="1:2">
      <c r="A2" s="47">
        <v>500</v>
      </c>
      <c r="B2" s="47" t="s">
        <v>0</v>
      </c>
    </row>
    <row r="3" spans="1:2">
      <c r="A3" s="47">
        <v>1000</v>
      </c>
      <c r="B3" s="47" t="s">
        <v>32</v>
      </c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調書</vt:lpstr>
      <vt:lpstr>X1</vt:lpstr>
      <vt:lpstr>X21</vt:lpstr>
      <vt:lpstr>X22</vt:lpstr>
      <vt:lpstr>Z1</vt:lpstr>
      <vt:lpstr>Z2</vt:lpstr>
      <vt:lpstr>ランク</vt:lpstr>
    </vt:vector>
  </TitlesOfParts>
  <Company>更別村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更別村</dc:creator>
  <cp:lastModifiedBy> </cp:lastModifiedBy>
  <cp:lastPrinted>2023-03-09T11:11:42Z</cp:lastPrinted>
  <dcterms:created xsi:type="dcterms:W3CDTF">2001-04-18T13:24:56Z</dcterms:created>
  <dcterms:modified xsi:type="dcterms:W3CDTF">2025-04-04T01:43:16Z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2025-04-04T01:43:16Z</vt:filetime>
  </property>
</Properties>
</file>